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120" yWindow="60" windowWidth="19320" windowHeight="9480" tabRatio="762"/>
  </bookViews>
  <sheets>
    <sheet name="testo" sheetId="6" r:id="rId1"/>
    <sheet name="dati" sheetId="1" r:id="rId2"/>
    <sheet name="MatriceH" sheetId="7" r:id="rId3"/>
    <sheet name="hii grafico" sheetId="9" r:id="rId4"/>
    <sheet name="Analisi dei dati" sheetId="4" r:id="rId5"/>
    <sheet name="Confronto y e y_hat" sheetId="5" r:id="rId6"/>
    <sheet name="residui_studentizzati_cancellaz" sheetId="11" r:id="rId7"/>
  </sheets>
  <definedNames>
    <definedName name="H">MatriceH!$A$1:$AG$33</definedName>
    <definedName name="invXtX">dati!$V$16:$Y$19</definedName>
    <definedName name="SSE">dati!$I$37</definedName>
    <definedName name="X">dati!$C$2:$F$34</definedName>
  </definedNames>
  <calcPr calcId="162913"/>
</workbook>
</file>

<file path=xl/calcChain.xml><?xml version="1.0" encoding="utf-8"?>
<calcChain xmlns="http://schemas.openxmlformats.org/spreadsheetml/2006/main">
  <c r="AG34" i="1" l="1"/>
  <c r="AH34" i="1"/>
  <c r="AI34" i="1"/>
  <c r="AJ34" i="1"/>
  <c r="AG3" i="1"/>
  <c r="AH3" i="1"/>
  <c r="AI3" i="1"/>
  <c r="AJ3" i="1"/>
  <c r="AG4" i="1"/>
  <c r="AH4" i="1"/>
  <c r="AI4" i="1"/>
  <c r="AJ4" i="1"/>
  <c r="AG5" i="1"/>
  <c r="AH5" i="1"/>
  <c r="AI5" i="1"/>
  <c r="AJ5" i="1"/>
  <c r="AG6" i="1"/>
  <c r="AH6" i="1"/>
  <c r="AI6" i="1"/>
  <c r="AJ6" i="1"/>
  <c r="AG7" i="1"/>
  <c r="AH7" i="1"/>
  <c r="AI7" i="1"/>
  <c r="AJ7" i="1"/>
  <c r="AG8" i="1"/>
  <c r="AH8" i="1"/>
  <c r="AI8" i="1"/>
  <c r="AJ8" i="1"/>
  <c r="AG9" i="1"/>
  <c r="AH9" i="1"/>
  <c r="AI9" i="1"/>
  <c r="AJ9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H2" i="1"/>
  <c r="AI2" i="1"/>
  <c r="AJ2" i="1"/>
  <c r="AG2" i="1"/>
  <c r="AI33" i="7" l="1"/>
  <c r="AI2" i="7"/>
  <c r="AI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1" i="7"/>
  <c r="P1" i="1"/>
  <c r="I51" i="1" a="1"/>
  <c r="J51" i="1" s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49" i="1"/>
  <c r="C49" i="1"/>
  <c r="D49" i="1"/>
  <c r="E49" i="1"/>
  <c r="F49" i="1"/>
  <c r="B49" i="1"/>
  <c r="U3" i="1" a="1"/>
  <c r="X7" i="1" s="1"/>
  <c r="V16" i="1" a="1"/>
  <c r="V17" i="1" s="1"/>
  <c r="U53" i="1"/>
  <c r="L54" i="1" l="1"/>
  <c r="L52" i="1"/>
  <c r="K54" i="1"/>
  <c r="K52" i="1"/>
  <c r="J54" i="1"/>
  <c r="J52" i="1"/>
  <c r="I51" i="1"/>
  <c r="I54" i="1"/>
  <c r="I52" i="1"/>
  <c r="L55" i="1"/>
  <c r="L53" i="1"/>
  <c r="L51" i="1"/>
  <c r="I55" i="1"/>
  <c r="K55" i="1"/>
  <c r="K53" i="1"/>
  <c r="K51" i="1"/>
  <c r="I53" i="1"/>
  <c r="J55" i="1"/>
  <c r="J53" i="1"/>
  <c r="L59" i="1" s="1"/>
  <c r="U5" i="1"/>
  <c r="X5" i="1"/>
  <c r="X18" i="1"/>
  <c r="X16" i="1"/>
  <c r="W4" i="1"/>
  <c r="V5" i="1"/>
  <c r="W18" i="1"/>
  <c r="W16" i="1"/>
  <c r="W5" i="1"/>
  <c r="V6" i="1"/>
  <c r="Y18" i="1"/>
  <c r="Y16" i="1"/>
  <c r="U4" i="1"/>
  <c r="X4" i="1"/>
  <c r="V18" i="1"/>
  <c r="V16" i="1"/>
  <c r="W3" i="1"/>
  <c r="V4" i="1"/>
  <c r="Y19" i="1"/>
  <c r="Y17" i="1"/>
  <c r="U7" i="1"/>
  <c r="U37" i="1" s="1"/>
  <c r="U3" i="1"/>
  <c r="X3" i="1"/>
  <c r="X19" i="1"/>
  <c r="X17" i="1"/>
  <c r="W7" i="1"/>
  <c r="W6" i="1"/>
  <c r="V7" i="1"/>
  <c r="V3" i="1"/>
  <c r="W19" i="1"/>
  <c r="W17" i="1"/>
  <c r="U6" i="1"/>
  <c r="U41" i="1" s="1"/>
  <c r="X6" i="1"/>
  <c r="V19" i="1"/>
  <c r="A1" i="7" l="1" a="1"/>
  <c r="V21" i="1" a="1"/>
  <c r="V21" i="1" s="1"/>
  <c r="V23" i="1" s="1"/>
  <c r="X9" i="1"/>
  <c r="X10" i="1" s="1"/>
  <c r="AB3" i="1"/>
  <c r="U9" i="1"/>
  <c r="U10" i="1" s="1"/>
  <c r="AB6" i="1"/>
  <c r="AB5" i="1"/>
  <c r="V9" i="1"/>
  <c r="V10" i="1" s="1"/>
  <c r="W50" i="1"/>
  <c r="W28" i="1"/>
  <c r="AB4" i="1"/>
  <c r="W9" i="1"/>
  <c r="W10" i="1" s="1"/>
  <c r="X1" i="7" l="1"/>
  <c r="S29" i="7"/>
  <c r="L20" i="7"/>
  <c r="AD27" i="7"/>
  <c r="Z33" i="7"/>
  <c r="AC31" i="7"/>
  <c r="C29" i="7"/>
  <c r="F32" i="7"/>
  <c r="I15" i="7"/>
  <c r="W25" i="7"/>
  <c r="M11" i="7"/>
  <c r="E33" i="7"/>
  <c r="C22" i="7"/>
  <c r="N12" i="7"/>
  <c r="AF1" i="7"/>
  <c r="E32" i="7"/>
  <c r="R29" i="7"/>
  <c r="N26" i="7"/>
  <c r="G23" i="7"/>
  <c r="I16" i="7"/>
  <c r="P8" i="7"/>
  <c r="S3" i="7"/>
  <c r="X8" i="7"/>
  <c r="T12" i="7"/>
  <c r="P16" i="7"/>
  <c r="L17" i="1" s="1"/>
  <c r="R20" i="7"/>
  <c r="J23" i="7"/>
  <c r="AC4" i="7"/>
  <c r="X9" i="7"/>
  <c r="T13" i="7"/>
  <c r="P17" i="7"/>
  <c r="X21" i="7"/>
  <c r="AA23" i="7"/>
  <c r="Y25" i="7"/>
  <c r="L26" i="1" s="1"/>
  <c r="W27" i="7"/>
  <c r="U29" i="7"/>
  <c r="O1" i="7"/>
  <c r="AF6" i="7"/>
  <c r="G11" i="7"/>
  <c r="C15" i="7"/>
  <c r="AF18" i="7"/>
  <c r="S22" i="7"/>
  <c r="S24" i="7"/>
  <c r="Q26" i="7"/>
  <c r="O28" i="7"/>
  <c r="M30" i="7"/>
  <c r="M4" i="7"/>
  <c r="M9" i="7"/>
  <c r="I13" i="7"/>
  <c r="E17" i="7"/>
  <c r="L21" i="7"/>
  <c r="U23" i="7"/>
  <c r="S25" i="7"/>
  <c r="Q27" i="7"/>
  <c r="O29" i="7"/>
  <c r="AE1" i="7"/>
  <c r="C32" i="7"/>
  <c r="AE25" i="7"/>
  <c r="AF14" i="7"/>
  <c r="K3" i="7"/>
  <c r="J32" i="7"/>
  <c r="Z29" i="7"/>
  <c r="V26" i="7"/>
  <c r="P23" i="7"/>
  <c r="Z16" i="7"/>
  <c r="A9" i="7"/>
  <c r="J28" i="7"/>
  <c r="Q32" i="7"/>
  <c r="C30" i="7"/>
  <c r="B27" i="7"/>
  <c r="AE23" i="7"/>
  <c r="X17" i="7"/>
  <c r="AF9" i="7"/>
  <c r="AA29" i="7"/>
  <c r="AA19" i="7"/>
  <c r="AF32" i="7"/>
  <c r="L33" i="1" s="1"/>
  <c r="AA30" i="7"/>
  <c r="Z27" i="7"/>
  <c r="V24" i="7"/>
  <c r="U19" i="7"/>
  <c r="AC11" i="7"/>
  <c r="AE15" i="7"/>
  <c r="G32" i="7"/>
  <c r="T29" i="7"/>
  <c r="S26" i="7"/>
  <c r="I23" i="7"/>
  <c r="L32" i="7"/>
  <c r="Q29" i="7"/>
  <c r="R33" i="7"/>
  <c r="F23" i="7"/>
  <c r="T21" i="7"/>
  <c r="B7" i="7"/>
  <c r="O24" i="7"/>
  <c r="S33" i="7"/>
  <c r="T32" i="7"/>
  <c r="H18" i="7"/>
  <c r="M33" i="7"/>
  <c r="AG29" i="7"/>
  <c r="W1" i="7"/>
  <c r="Q9" i="7"/>
  <c r="L33" i="7"/>
  <c r="N31" i="7"/>
  <c r="L28" i="7"/>
  <c r="H25" i="7"/>
  <c r="S21" i="7"/>
  <c r="L13" i="7"/>
  <c r="AC3" i="7"/>
  <c r="Q5" i="7"/>
  <c r="F10" i="7"/>
  <c r="B14" i="7"/>
  <c r="AE17" i="7"/>
  <c r="AF21" i="7"/>
  <c r="H1" i="7"/>
  <c r="AA6" i="7"/>
  <c r="F11" i="7"/>
  <c r="B15" i="7"/>
  <c r="AE18" i="7"/>
  <c r="R22" i="7"/>
  <c r="R24" i="7"/>
  <c r="P26" i="7"/>
  <c r="N28" i="7"/>
  <c r="L30" i="7"/>
  <c r="V3" i="7"/>
  <c r="Z8" i="7"/>
  <c r="V12" i="7"/>
  <c r="R16" i="7"/>
  <c r="U20" i="7"/>
  <c r="L23" i="7"/>
  <c r="J25" i="7"/>
  <c r="H27" i="7"/>
  <c r="F29" i="7"/>
  <c r="D31" i="7"/>
  <c r="K6" i="7"/>
  <c r="AB10" i="7"/>
  <c r="X14" i="7"/>
  <c r="T18" i="7"/>
  <c r="K22" i="7"/>
  <c r="L24" i="7"/>
  <c r="J26" i="7"/>
  <c r="H28" i="7"/>
  <c r="F30" i="7"/>
  <c r="B4" i="7"/>
  <c r="H30" i="7"/>
  <c r="AG23" i="7"/>
  <c r="C11" i="7"/>
  <c r="Q33" i="7"/>
  <c r="S31" i="7"/>
  <c r="T28" i="7"/>
  <c r="P25" i="7"/>
  <c r="AD21" i="7"/>
  <c r="AC13" i="7"/>
  <c r="Z4" i="7"/>
  <c r="X33" i="7"/>
  <c r="Z31" i="7"/>
  <c r="AG28" i="7"/>
  <c r="AC25" i="7"/>
  <c r="N22" i="7"/>
  <c r="AA14" i="7"/>
  <c r="P6" i="7"/>
  <c r="L26" i="7"/>
  <c r="D5" i="7"/>
  <c r="H32" i="7"/>
  <c r="X29" i="7"/>
  <c r="T26" i="7"/>
  <c r="N23" i="7"/>
  <c r="X16" i="7"/>
  <c r="AF8" i="7"/>
  <c r="N33" i="7"/>
  <c r="P31" i="7"/>
  <c r="Q28" i="7"/>
  <c r="AB29" i="7"/>
  <c r="B28" i="7"/>
  <c r="AB32" i="7"/>
  <c r="E20" i="7"/>
  <c r="U33" i="7"/>
  <c r="K33" i="7"/>
  <c r="V22" i="7"/>
  <c r="L23" i="1" s="1"/>
  <c r="A31" i="7"/>
  <c r="U31" i="7"/>
  <c r="K13" i="7"/>
  <c r="W30" i="7"/>
  <c r="Y28" i="7"/>
  <c r="K28" i="7"/>
  <c r="Q8" i="7"/>
  <c r="D33" i="7"/>
  <c r="B31" i="7"/>
  <c r="A28" i="7"/>
  <c r="AD24" i="7"/>
  <c r="J20" i="7"/>
  <c r="M12" i="7"/>
  <c r="A1" i="7"/>
  <c r="L2" i="1" s="1"/>
  <c r="C6" i="7"/>
  <c r="V10" i="7"/>
  <c r="R14" i="7"/>
  <c r="N18" i="7"/>
  <c r="H22" i="7"/>
  <c r="G2" i="7"/>
  <c r="Q7" i="7"/>
  <c r="V11" i="7"/>
  <c r="R15" i="7"/>
  <c r="N19" i="7"/>
  <c r="AA22" i="7"/>
  <c r="Z24" i="7"/>
  <c r="X26" i="7"/>
  <c r="V28" i="7"/>
  <c r="T30" i="7"/>
  <c r="L4" i="7"/>
  <c r="I9" i="7"/>
  <c r="L10" i="1" s="1"/>
  <c r="E13" i="7"/>
  <c r="A17" i="7"/>
  <c r="K21" i="7"/>
  <c r="T23" i="7"/>
  <c r="R25" i="7"/>
  <c r="P27" i="7"/>
  <c r="N29" i="7"/>
  <c r="P1" i="7"/>
  <c r="A7" i="7"/>
  <c r="K11" i="7"/>
  <c r="L12" i="1" s="1"/>
  <c r="G15" i="7"/>
  <c r="C19" i="7"/>
  <c r="U22" i="7"/>
  <c r="T24" i="7"/>
  <c r="R26" i="7"/>
  <c r="P28" i="7"/>
  <c r="N30" i="7"/>
  <c r="U4" i="7"/>
  <c r="B29" i="7"/>
  <c r="A23" i="7"/>
  <c r="D10" i="7"/>
  <c r="I33" i="7"/>
  <c r="J31" i="7"/>
  <c r="I28" i="7"/>
  <c r="E25" i="7"/>
  <c r="A21" i="7"/>
  <c r="AD12" i="7"/>
  <c r="F3" i="7"/>
  <c r="P33" i="7"/>
  <c r="R31" i="7"/>
  <c r="S28" i="7"/>
  <c r="O25" i="7"/>
  <c r="AB21" i="7"/>
  <c r="AB13" i="7"/>
  <c r="T4" i="7"/>
  <c r="T25" i="7"/>
  <c r="AE33" i="7"/>
  <c r="AG31" i="7"/>
  <c r="J29" i="7"/>
  <c r="F26" i="7"/>
  <c r="AE22" i="7"/>
  <c r="Y15" i="7"/>
  <c r="Y7" i="7"/>
  <c r="F33" i="7"/>
  <c r="G31" i="7"/>
  <c r="C28" i="7"/>
  <c r="AF24" i="7"/>
  <c r="L25" i="7"/>
  <c r="O26" i="7"/>
  <c r="AE31" i="7"/>
  <c r="L32" i="1" s="1"/>
  <c r="H16" i="7"/>
  <c r="AA26" i="7"/>
  <c r="V32" i="7"/>
  <c r="E19" i="7"/>
  <c r="AA32" i="7"/>
  <c r="I30" i="7"/>
  <c r="N3" i="7"/>
  <c r="D26" i="7"/>
  <c r="E27" i="7"/>
  <c r="K15" i="7"/>
  <c r="I7" i="7"/>
  <c r="AC32" i="7"/>
  <c r="X30" i="7"/>
  <c r="T27" i="7"/>
  <c r="P24" i="7"/>
  <c r="F19" i="7"/>
  <c r="N11" i="7"/>
  <c r="G1" i="7"/>
  <c r="Z6" i="7"/>
  <c r="E11" i="7"/>
  <c r="A15" i="7"/>
  <c r="AD18" i="7"/>
  <c r="Q22" i="7"/>
  <c r="AE2" i="7"/>
  <c r="F8" i="7"/>
  <c r="E12" i="7"/>
  <c r="A16" i="7"/>
  <c r="AD19" i="7"/>
  <c r="C23" i="7"/>
  <c r="A25" i="7"/>
  <c r="AF26" i="7"/>
  <c r="AD28" i="7"/>
  <c r="AB30" i="7"/>
  <c r="A5" i="7"/>
  <c r="Y9" i="7"/>
  <c r="U13" i="7"/>
  <c r="Q17" i="7"/>
  <c r="L18" i="1" s="1"/>
  <c r="Y21" i="7"/>
  <c r="AB23" i="7"/>
  <c r="Z25" i="7"/>
  <c r="X27" i="7"/>
  <c r="V29" i="7"/>
  <c r="O2" i="7"/>
  <c r="W7" i="7"/>
  <c r="AA11" i="7"/>
  <c r="W15" i="7"/>
  <c r="S19" i="7"/>
  <c r="L20" i="1" s="1"/>
  <c r="AD22" i="7"/>
  <c r="AB24" i="7"/>
  <c r="Z26" i="7"/>
  <c r="L27" i="1" s="1"/>
  <c r="X28" i="7"/>
  <c r="V30" i="7"/>
  <c r="K5" i="7"/>
  <c r="AC27" i="7"/>
  <c r="P22" i="7"/>
  <c r="E9" i="7"/>
  <c r="A33" i="7"/>
  <c r="AF30" i="7"/>
  <c r="AB27" i="7"/>
  <c r="X24" i="7"/>
  <c r="L25" i="1" s="1"/>
  <c r="W19" i="7"/>
  <c r="AE11" i="7"/>
  <c r="S32" i="7"/>
  <c r="H33" i="7"/>
  <c r="I31" i="7"/>
  <c r="E28" i="7"/>
  <c r="D25" i="7"/>
  <c r="AC20" i="7"/>
  <c r="AC12" i="7"/>
  <c r="AB2" i="7"/>
  <c r="Y24" i="7"/>
  <c r="W33" i="7"/>
  <c r="Y31" i="7"/>
  <c r="AC28" i="7"/>
  <c r="AB25" i="7"/>
  <c r="M22" i="7"/>
  <c r="Z14" i="7"/>
  <c r="B6" i="7"/>
  <c r="AE32" i="7"/>
  <c r="Z30" i="7"/>
  <c r="V27" i="7"/>
  <c r="U24" i="7"/>
  <c r="I17" i="7"/>
  <c r="AE24" i="7"/>
  <c r="Y30" i="7"/>
  <c r="N8" i="7"/>
  <c r="N10" i="7"/>
  <c r="W31" i="7"/>
  <c r="J14" i="7"/>
  <c r="U27" i="7"/>
  <c r="AA28" i="7"/>
  <c r="C33" i="7"/>
  <c r="G19" i="7"/>
  <c r="U25" i="7"/>
  <c r="L14" i="7"/>
  <c r="AA5" i="7"/>
  <c r="U32" i="7"/>
  <c r="J30" i="7"/>
  <c r="F27" i="7"/>
  <c r="E24" i="7"/>
  <c r="G18" i="7"/>
  <c r="O10" i="7"/>
  <c r="F2" i="7"/>
  <c r="O7" i="7"/>
  <c r="U11" i="7"/>
  <c r="Q15" i="7"/>
  <c r="M19" i="7"/>
  <c r="Z22" i="7"/>
  <c r="U3" i="7"/>
  <c r="Y8" i="7"/>
  <c r="U12" i="7"/>
  <c r="Q16" i="7"/>
  <c r="T20" i="7"/>
  <c r="L21" i="1" s="1"/>
  <c r="K23" i="7"/>
  <c r="I25" i="7"/>
  <c r="G27" i="7"/>
  <c r="E29" i="7"/>
  <c r="C31" i="7"/>
  <c r="T5" i="7"/>
  <c r="H10" i="7"/>
  <c r="D14" i="7"/>
  <c r="AG17" i="7"/>
  <c r="A22" i="7"/>
  <c r="C24" i="7"/>
  <c r="A26" i="7"/>
  <c r="AF27" i="7"/>
  <c r="AD29" i="7"/>
  <c r="E3" i="7"/>
  <c r="I8" i="7"/>
  <c r="J12" i="7"/>
  <c r="F16" i="7"/>
  <c r="D20" i="7"/>
  <c r="E23" i="7"/>
  <c r="C25" i="7"/>
  <c r="A27" i="7"/>
  <c r="AF28" i="7"/>
  <c r="AD30" i="7"/>
  <c r="L31" i="1" s="1"/>
  <c r="AG5" i="7"/>
  <c r="D27" i="7"/>
  <c r="C21" i="7"/>
  <c r="AG7" i="7"/>
  <c r="Z32" i="7"/>
  <c r="R30" i="7"/>
  <c r="N27" i="7"/>
  <c r="M24" i="7"/>
  <c r="X18" i="7"/>
  <c r="AF10" i="7"/>
  <c r="AB31" i="7"/>
  <c r="AG32" i="7"/>
  <c r="AE30" i="7"/>
  <c r="AA27" i="7"/>
  <c r="L28" i="1" s="1"/>
  <c r="W24" i="7"/>
  <c r="V19" i="7"/>
  <c r="AD11" i="7"/>
  <c r="K32" i="7"/>
  <c r="Q23" i="7"/>
  <c r="O33" i="7"/>
  <c r="Q31" i="7"/>
  <c r="R28" i="7"/>
  <c r="N25" i="7"/>
  <c r="AA21" i="7"/>
  <c r="AA13" i="7"/>
  <c r="R4" i="7"/>
  <c r="W32" i="7"/>
  <c r="O30" i="7"/>
  <c r="K27" i="7"/>
  <c r="G24" i="7"/>
  <c r="O9" i="7"/>
  <c r="H29" i="7"/>
  <c r="X22" i="7"/>
  <c r="V23" i="7"/>
  <c r="O11" i="7"/>
  <c r="AF29" i="7"/>
  <c r="E22" i="7"/>
  <c r="E4" i="7"/>
  <c r="AG15" i="7"/>
  <c r="Z23" i="7"/>
  <c r="C14" i="7"/>
  <c r="S23" i="7"/>
  <c r="F28" i="7"/>
  <c r="R7" i="7"/>
  <c r="P18" i="7"/>
  <c r="B25" i="7"/>
  <c r="U30" i="7"/>
  <c r="Z12" i="7"/>
  <c r="B22" i="7"/>
  <c r="Y27" i="7"/>
  <c r="S6" i="7"/>
  <c r="A13" i="7"/>
  <c r="L29" i="7"/>
  <c r="Y17" i="7"/>
  <c r="AF33" i="7"/>
  <c r="U26" i="7"/>
  <c r="AE10" i="7"/>
  <c r="B12" i="7"/>
  <c r="L27" i="7"/>
  <c r="AB12" i="7"/>
  <c r="X31" i="7"/>
  <c r="Y23" i="7"/>
  <c r="N16" i="7"/>
  <c r="V8" i="7"/>
  <c r="AA20" i="7"/>
  <c r="AC18" i="7"/>
  <c r="AE16" i="7"/>
  <c r="AG14" i="7"/>
  <c r="B13" i="7"/>
  <c r="D11" i="7"/>
  <c r="F9" i="7"/>
  <c r="H7" i="7"/>
  <c r="J5" i="7"/>
  <c r="L3" i="7"/>
  <c r="N1" i="7"/>
  <c r="P21" i="7"/>
  <c r="R19" i="7"/>
  <c r="T17" i="7"/>
  <c r="V15" i="7"/>
  <c r="X13" i="7"/>
  <c r="Z11" i="7"/>
  <c r="AB9" i="7"/>
  <c r="AD7" i="7"/>
  <c r="AF5" i="7"/>
  <c r="A4" i="7"/>
  <c r="C2" i="7"/>
  <c r="X20" i="7"/>
  <c r="Z18" i="7"/>
  <c r="AB16" i="7"/>
  <c r="AD14" i="7"/>
  <c r="AF12" i="7"/>
  <c r="A11" i="7"/>
  <c r="C9" i="7"/>
  <c r="E7" i="7"/>
  <c r="G5" i="7"/>
  <c r="I3" i="7"/>
  <c r="K1" i="7"/>
  <c r="AF19" i="7"/>
  <c r="A18" i="7"/>
  <c r="C16" i="7"/>
  <c r="E14" i="7"/>
  <c r="G12" i="7"/>
  <c r="I10" i="7"/>
  <c r="K8" i="7"/>
  <c r="M6" i="7"/>
  <c r="O4" i="7"/>
  <c r="Q2" i="7"/>
  <c r="T22" i="7"/>
  <c r="V20" i="7"/>
  <c r="S7" i="7"/>
  <c r="U5" i="7"/>
  <c r="W3" i="7"/>
  <c r="Y1" i="7"/>
  <c r="F31" i="7"/>
  <c r="AD2" i="7"/>
  <c r="P29" i="7"/>
  <c r="Q24" i="7"/>
  <c r="AC33" i="7"/>
  <c r="AA33" i="7"/>
  <c r="P10" i="7"/>
  <c r="D29" i="7"/>
  <c r="H17" i="7"/>
  <c r="AB4" i="7"/>
  <c r="AF16" i="7"/>
  <c r="J4" i="7"/>
  <c r="S14" i="7"/>
  <c r="B24" i="7"/>
  <c r="M29" i="7"/>
  <c r="H8" i="7"/>
  <c r="L9" i="1" s="1"/>
  <c r="O19" i="7"/>
  <c r="I26" i="7"/>
  <c r="AC30" i="7"/>
  <c r="Y13" i="7"/>
  <c r="M23" i="7"/>
  <c r="AG27" i="7"/>
  <c r="T31" i="7"/>
  <c r="X6" i="7"/>
  <c r="A29" i="7"/>
  <c r="AA15" i="7"/>
  <c r="Y32" i="7"/>
  <c r="G26" i="7"/>
  <c r="AG8" i="7"/>
  <c r="G33" i="7"/>
  <c r="AE26" i="7"/>
  <c r="AD10" i="7"/>
  <c r="A30" i="7"/>
  <c r="Y22" i="7"/>
  <c r="O15" i="7"/>
  <c r="L16" i="1" s="1"/>
  <c r="J7" i="7"/>
  <c r="S20" i="7"/>
  <c r="U18" i="7"/>
  <c r="W16" i="7"/>
  <c r="Y14" i="7"/>
  <c r="AA12" i="7"/>
  <c r="AC10" i="7"/>
  <c r="AE8" i="7"/>
  <c r="AG6" i="7"/>
  <c r="B5" i="7"/>
  <c r="D3" i="7"/>
  <c r="F1" i="7"/>
  <c r="H21" i="7"/>
  <c r="J19" i="7"/>
  <c r="L17" i="7"/>
  <c r="N15" i="7"/>
  <c r="P13" i="7"/>
  <c r="R11" i="7"/>
  <c r="T9" i="7"/>
  <c r="V7" i="7"/>
  <c r="X5" i="7"/>
  <c r="Z3" i="7"/>
  <c r="AB1" i="7"/>
  <c r="P20" i="7"/>
  <c r="R18" i="7"/>
  <c r="L19" i="1" s="1"/>
  <c r="T16" i="7"/>
  <c r="V14" i="7"/>
  <c r="X12" i="7"/>
  <c r="Z10" i="7"/>
  <c r="AB8" i="7"/>
  <c r="AD6" i="7"/>
  <c r="AF4" i="7"/>
  <c r="A3" i="7"/>
  <c r="C1" i="7"/>
  <c r="X19" i="7"/>
  <c r="Z17" i="7"/>
  <c r="AB15" i="7"/>
  <c r="AD13" i="7"/>
  <c r="AF11" i="7"/>
  <c r="A10" i="7"/>
  <c r="C8" i="7"/>
  <c r="E6" i="7"/>
  <c r="G4" i="7"/>
  <c r="I2" i="7"/>
  <c r="L22" i="7"/>
  <c r="N20" i="7"/>
  <c r="K7" i="7"/>
  <c r="M5" i="7"/>
  <c r="O3" i="7"/>
  <c r="Q1" i="7"/>
  <c r="AD32" i="7"/>
  <c r="M26" i="7"/>
  <c r="K30" i="7"/>
  <c r="J33" i="7"/>
  <c r="N32" i="7"/>
  <c r="AD3" i="7"/>
  <c r="Z28" i="7"/>
  <c r="J15" i="7"/>
  <c r="A8" i="7"/>
  <c r="O17" i="7"/>
  <c r="S5" i="7"/>
  <c r="AG16" i="7"/>
  <c r="J24" i="7"/>
  <c r="AC29" i="7"/>
  <c r="L30" i="1" s="1"/>
  <c r="X10" i="7"/>
  <c r="B20" i="7"/>
  <c r="Y26" i="7"/>
  <c r="AA3" i="7"/>
  <c r="H14" i="7"/>
  <c r="AC23" i="7"/>
  <c r="G29" i="7"/>
  <c r="AG30" i="7"/>
  <c r="AG33" i="7"/>
  <c r="L34" i="1" s="1"/>
  <c r="C27" i="7"/>
  <c r="AB14" i="7"/>
  <c r="I32" i="7"/>
  <c r="I24" i="7"/>
  <c r="Z7" i="7"/>
  <c r="X32" i="7"/>
  <c r="AG24" i="7"/>
  <c r="AE9" i="7"/>
  <c r="I29" i="7"/>
  <c r="G22" i="7"/>
  <c r="P14" i="7"/>
  <c r="AB5" i="7"/>
  <c r="K20" i="7"/>
  <c r="M18" i="7"/>
  <c r="O16" i="7"/>
  <c r="Q14" i="7"/>
  <c r="S12" i="7"/>
  <c r="U10" i="7"/>
  <c r="W8" i="7"/>
  <c r="Y6" i="7"/>
  <c r="AA4" i="7"/>
  <c r="AC2" i="7"/>
  <c r="L2" i="7"/>
  <c r="AG20" i="7"/>
  <c r="B19" i="7"/>
  <c r="D17" i="7"/>
  <c r="F15" i="7"/>
  <c r="H13" i="7"/>
  <c r="J11" i="7"/>
  <c r="L9" i="7"/>
  <c r="N7" i="7"/>
  <c r="P5" i="7"/>
  <c r="R3" i="7"/>
  <c r="T1" i="7"/>
  <c r="H20" i="7"/>
  <c r="J18" i="7"/>
  <c r="L16" i="7"/>
  <c r="N14" i="7"/>
  <c r="L15" i="1" s="1"/>
  <c r="P12" i="7"/>
  <c r="R10" i="7"/>
  <c r="T8" i="7"/>
  <c r="V6" i="7"/>
  <c r="X4" i="7"/>
  <c r="Z2" i="7"/>
  <c r="N21" i="7"/>
  <c r="P19" i="7"/>
  <c r="R17" i="7"/>
  <c r="T15" i="7"/>
  <c r="V13" i="7"/>
  <c r="X11" i="7"/>
  <c r="Z9" i="7"/>
  <c r="AB7" i="7"/>
  <c r="AD5" i="7"/>
  <c r="AF3" i="7"/>
  <c r="A2" i="7"/>
  <c r="D22" i="7"/>
  <c r="F20" i="7"/>
  <c r="C7" i="7"/>
  <c r="E5" i="7"/>
  <c r="L6" i="1" s="1"/>
  <c r="G3" i="7"/>
  <c r="I1" i="7"/>
  <c r="G17" i="7"/>
  <c r="B33" i="7"/>
  <c r="AC24" i="7"/>
  <c r="S27" i="7"/>
  <c r="J27" i="7"/>
  <c r="O31" i="7"/>
  <c r="AB33" i="7"/>
  <c r="AB26" i="7"/>
  <c r="K14" i="7"/>
  <c r="G9" i="7"/>
  <c r="AC19" i="7"/>
  <c r="H6" i="7"/>
  <c r="AF17" i="7"/>
  <c r="Q25" i="7"/>
  <c r="D30" i="7"/>
  <c r="W11" i="7"/>
  <c r="J22" i="7"/>
  <c r="AG26" i="7"/>
  <c r="C5" i="7"/>
  <c r="V16" i="7"/>
  <c r="D24" i="7"/>
  <c r="W29" i="7"/>
  <c r="W26" i="7"/>
  <c r="Y33" i="7"/>
  <c r="K26" i="7"/>
  <c r="AG9" i="7"/>
  <c r="A32" i="7"/>
  <c r="O23" i="7"/>
  <c r="L31" i="7"/>
  <c r="P32" i="7"/>
  <c r="H24" i="7"/>
  <c r="V2" i="7"/>
  <c r="AB28" i="7"/>
  <c r="L29" i="1" s="1"/>
  <c r="V21" i="7"/>
  <c r="Q13" i="7"/>
  <c r="D4" i="7"/>
  <c r="L5" i="1" s="1"/>
  <c r="C20" i="7"/>
  <c r="E18" i="7"/>
  <c r="G16" i="7"/>
  <c r="I14" i="7"/>
  <c r="K12" i="7"/>
  <c r="M10" i="7"/>
  <c r="O8" i="7"/>
  <c r="Q6" i="7"/>
  <c r="S4" i="7"/>
  <c r="U2" i="7"/>
  <c r="D2" i="7"/>
  <c r="Y20" i="7"/>
  <c r="AA18" i="7"/>
  <c r="AC16" i="7"/>
  <c r="AE14" i="7"/>
  <c r="AG12" i="7"/>
  <c r="B11" i="7"/>
  <c r="D9" i="7"/>
  <c r="F7" i="7"/>
  <c r="H5" i="7"/>
  <c r="J3" i="7"/>
  <c r="L1" i="7"/>
  <c r="AG19" i="7"/>
  <c r="B18" i="7"/>
  <c r="D16" i="7"/>
  <c r="F14" i="7"/>
  <c r="H12" i="7"/>
  <c r="J10" i="7"/>
  <c r="L11" i="1" s="1"/>
  <c r="L8" i="7"/>
  <c r="N6" i="7"/>
  <c r="P4" i="7"/>
  <c r="R2" i="7"/>
  <c r="F21" i="7"/>
  <c r="H19" i="7"/>
  <c r="J17" i="7"/>
  <c r="L15" i="7"/>
  <c r="N13" i="7"/>
  <c r="P11" i="7"/>
  <c r="R9" i="7"/>
  <c r="T7" i="7"/>
  <c r="V5" i="7"/>
  <c r="X3" i="7"/>
  <c r="Z1" i="7"/>
  <c r="AC21" i="7"/>
  <c r="AE19" i="7"/>
  <c r="AB6" i="7"/>
  <c r="AD4" i="7"/>
  <c r="AF2" i="7"/>
  <c r="Q21" i="7"/>
  <c r="X23" i="7"/>
  <c r="AF25" i="7"/>
  <c r="F24" i="7"/>
  <c r="A24" i="7"/>
  <c r="T33" i="7"/>
  <c r="C26" i="7"/>
  <c r="P9" i="7"/>
  <c r="W9" i="7"/>
  <c r="D21" i="7"/>
  <c r="H9" i="7"/>
  <c r="O18" i="7"/>
  <c r="AG25" i="7"/>
  <c r="K31" i="7"/>
  <c r="F12" i="7"/>
  <c r="AC22" i="7"/>
  <c r="G28" i="7"/>
  <c r="Y5" i="7"/>
  <c r="U17" i="7"/>
  <c r="K25" i="7"/>
  <c r="AE29" i="7"/>
  <c r="F25" i="7"/>
  <c r="R32" i="7"/>
  <c r="AD25" i="7"/>
  <c r="AE7" i="7"/>
  <c r="Q30" i="7"/>
  <c r="AF22" i="7"/>
  <c r="U28" i="7"/>
  <c r="H31" i="7"/>
  <c r="AD23" i="7"/>
  <c r="AD33" i="7"/>
  <c r="AD26" i="7"/>
  <c r="M20" i="7"/>
  <c r="R12" i="7"/>
  <c r="T2" i="7"/>
  <c r="AB19" i="7"/>
  <c r="AD17" i="7"/>
  <c r="AF15" i="7"/>
  <c r="A14" i="7"/>
  <c r="C12" i="7"/>
  <c r="E10" i="7"/>
  <c r="G8" i="7"/>
  <c r="I6" i="7"/>
  <c r="K4" i="7"/>
  <c r="M2" i="7"/>
  <c r="AC1" i="7"/>
  <c r="Q20" i="7"/>
  <c r="S18" i="7"/>
  <c r="U16" i="7"/>
  <c r="W14" i="7"/>
  <c r="Y12" i="7"/>
  <c r="AA10" i="7"/>
  <c r="AC8" i="7"/>
  <c r="AE6" i="7"/>
  <c r="AG4" i="7"/>
  <c r="B3" i="7"/>
  <c r="D1" i="7"/>
  <c r="Y19" i="7"/>
  <c r="AA17" i="7"/>
  <c r="AC15" i="7"/>
  <c r="AE13" i="7"/>
  <c r="AG11" i="7"/>
  <c r="B10" i="7"/>
  <c r="D8" i="7"/>
  <c r="F6" i="7"/>
  <c r="L7" i="1" s="1"/>
  <c r="H4" i="7"/>
  <c r="J2" i="7"/>
  <c r="AE20" i="7"/>
  <c r="AG18" i="7"/>
  <c r="B17" i="7"/>
  <c r="D15" i="7"/>
  <c r="F13" i="7"/>
  <c r="H11" i="7"/>
  <c r="J9" i="7"/>
  <c r="L7" i="7"/>
  <c r="N5" i="7"/>
  <c r="P3" i="7"/>
  <c r="R1" i="7"/>
  <c r="U21" i="7"/>
  <c r="L22" i="1" s="1"/>
  <c r="R8" i="7"/>
  <c r="T6" i="7"/>
  <c r="V4" i="7"/>
  <c r="X2" i="7"/>
  <c r="J16" i="7"/>
  <c r="S13" i="7"/>
  <c r="D32" i="7"/>
  <c r="M31" i="7"/>
  <c r="I5" i="7"/>
  <c r="F22" i="7"/>
  <c r="F18" i="7"/>
  <c r="M32" i="7"/>
  <c r="V25" i="7"/>
  <c r="G7" i="7"/>
  <c r="L8" i="1" s="1"/>
  <c r="D12" i="7"/>
  <c r="W21" i="7"/>
  <c r="G10" i="7"/>
  <c r="I21" i="7"/>
  <c r="H26" i="7"/>
  <c r="N2" i="7"/>
  <c r="T14" i="7"/>
  <c r="D23" i="7"/>
  <c r="W28" i="7"/>
  <c r="AD8" i="7"/>
  <c r="D18" i="7"/>
  <c r="AA25" i="7"/>
  <c r="E31" i="7"/>
  <c r="N24" i="7"/>
  <c r="B32" i="7"/>
  <c r="AF23" i="7"/>
  <c r="R6" i="7"/>
  <c r="Y29" i="7"/>
  <c r="W18" i="7"/>
  <c r="R27" i="7"/>
  <c r="P30" i="7"/>
  <c r="AB20" i="7"/>
  <c r="V33" i="7"/>
  <c r="E26" i="7"/>
  <c r="K19" i="7"/>
  <c r="S11" i="7"/>
  <c r="R21" i="7"/>
  <c r="T19" i="7"/>
  <c r="V17" i="7"/>
  <c r="X15" i="7"/>
  <c r="Z13" i="7"/>
  <c r="AB11" i="7"/>
  <c r="AD9" i="7"/>
  <c r="AF7" i="7"/>
  <c r="A6" i="7"/>
  <c r="C4" i="7"/>
  <c r="E2" i="7"/>
  <c r="U1" i="7"/>
  <c r="I20" i="7"/>
  <c r="K18" i="7"/>
  <c r="M16" i="7"/>
  <c r="O14" i="7"/>
  <c r="Q12" i="7"/>
  <c r="S10" i="7"/>
  <c r="U8" i="7"/>
  <c r="W6" i="7"/>
  <c r="Y4" i="7"/>
  <c r="AA2" i="7"/>
  <c r="O21" i="7"/>
  <c r="Q19" i="7"/>
  <c r="S17" i="7"/>
  <c r="U15" i="7"/>
  <c r="W13" i="7"/>
  <c r="Y11" i="7"/>
  <c r="AA9" i="7"/>
  <c r="AC7" i="7"/>
  <c r="AE5" i="7"/>
  <c r="AG3" i="7"/>
  <c r="B2" i="7"/>
  <c r="L3" i="1" s="1"/>
  <c r="W20" i="7"/>
  <c r="Y18" i="7"/>
  <c r="AA16" i="7"/>
  <c r="AC14" i="7"/>
  <c r="AE12" i="7"/>
  <c r="AG10" i="7"/>
  <c r="B9" i="7"/>
  <c r="D7" i="7"/>
  <c r="F5" i="7"/>
  <c r="H3" i="7"/>
  <c r="J1" i="7"/>
  <c r="M21" i="7"/>
  <c r="J8" i="7"/>
  <c r="L6" i="7"/>
  <c r="N4" i="7"/>
  <c r="P2" i="7"/>
  <c r="V31" i="7"/>
  <c r="R23" i="7"/>
  <c r="H23" i="7"/>
  <c r="AC26" i="7"/>
  <c r="G25" i="7"/>
  <c r="M28" i="7"/>
  <c r="L12" i="7"/>
  <c r="L13" i="1" s="1"/>
  <c r="AD31" i="7"/>
  <c r="W23" i="7"/>
  <c r="L24" i="1" s="1"/>
  <c r="L5" i="7"/>
  <c r="C13" i="7"/>
  <c r="B23" i="7"/>
  <c r="W10" i="7"/>
  <c r="AG21" i="7"/>
  <c r="O27" i="7"/>
  <c r="C3" i="7"/>
  <c r="L4" i="1" s="1"/>
  <c r="S15" i="7"/>
  <c r="K24" i="7"/>
  <c r="AE28" i="7"/>
  <c r="AC9" i="7"/>
  <c r="Z20" i="7"/>
  <c r="B26" i="7"/>
  <c r="W2" i="7"/>
  <c r="AC17" i="7"/>
  <c r="AA31" i="7"/>
  <c r="AG22" i="7"/>
  <c r="S30" i="7"/>
  <c r="K29" i="7"/>
  <c r="Y16" i="7"/>
  <c r="AE21" i="7"/>
  <c r="B30" i="7"/>
  <c r="V18" i="7"/>
  <c r="O32" i="7"/>
  <c r="X25" i="7"/>
  <c r="L18" i="7"/>
  <c r="T10" i="7"/>
  <c r="J21" i="7"/>
  <c r="L19" i="7"/>
  <c r="N17" i="7"/>
  <c r="P15" i="7"/>
  <c r="R13" i="7"/>
  <c r="T11" i="7"/>
  <c r="V9" i="7"/>
  <c r="X7" i="7"/>
  <c r="Z5" i="7"/>
  <c r="AB3" i="7"/>
  <c r="AD1" i="7"/>
  <c r="M1" i="7"/>
  <c r="A20" i="7"/>
  <c r="C18" i="7"/>
  <c r="E16" i="7"/>
  <c r="G14" i="7"/>
  <c r="I12" i="7"/>
  <c r="K10" i="7"/>
  <c r="M8" i="7"/>
  <c r="O6" i="7"/>
  <c r="Q4" i="7"/>
  <c r="S2" i="7"/>
  <c r="G21" i="7"/>
  <c r="I19" i="7"/>
  <c r="K17" i="7"/>
  <c r="M15" i="7"/>
  <c r="O13" i="7"/>
  <c r="Q11" i="7"/>
  <c r="S9" i="7"/>
  <c r="U7" i="7"/>
  <c r="W5" i="7"/>
  <c r="Y3" i="7"/>
  <c r="AA1" i="7"/>
  <c r="O20" i="7"/>
  <c r="Q18" i="7"/>
  <c r="S16" i="7"/>
  <c r="U14" i="7"/>
  <c r="W12" i="7"/>
  <c r="Y10" i="7"/>
  <c r="AA8" i="7"/>
  <c r="AC6" i="7"/>
  <c r="AE4" i="7"/>
  <c r="AG2" i="7"/>
  <c r="B1" i="7"/>
  <c r="E21" i="7"/>
  <c r="B8" i="7"/>
  <c r="D6" i="7"/>
  <c r="F4" i="7"/>
  <c r="H2" i="7"/>
  <c r="W22" i="7"/>
  <c r="B16" i="7"/>
  <c r="G30" i="7"/>
  <c r="AF31" i="7"/>
  <c r="J13" i="7"/>
  <c r="Z19" i="7"/>
  <c r="I4" i="7"/>
  <c r="K9" i="7"/>
  <c r="M14" i="7"/>
  <c r="AD20" i="7"/>
  <c r="AA24" i="7"/>
  <c r="O22" i="7"/>
  <c r="M25" i="7"/>
  <c r="L11" i="7"/>
  <c r="AB17" i="7"/>
  <c r="K2" i="7"/>
  <c r="M7" i="7"/>
  <c r="O12" i="7"/>
  <c r="AA7" i="7"/>
  <c r="E30" i="7"/>
  <c r="AB18" i="7"/>
  <c r="M17" i="7"/>
  <c r="N9" i="7"/>
  <c r="AD15" i="7"/>
  <c r="AF20" i="7"/>
  <c r="O5" i="7"/>
  <c r="Q10" i="7"/>
  <c r="AC5" i="7"/>
  <c r="AG1" i="7"/>
  <c r="M13" i="7"/>
  <c r="L14" i="1" s="1"/>
  <c r="L10" i="7"/>
  <c r="M27" i="7"/>
  <c r="U9" i="7"/>
  <c r="P7" i="7"/>
  <c r="AF13" i="7"/>
  <c r="A19" i="7"/>
  <c r="Q3" i="7"/>
  <c r="S8" i="7"/>
  <c r="AE3" i="7"/>
  <c r="D13" i="7"/>
  <c r="Z21" i="7"/>
  <c r="Z15" i="7"/>
  <c r="B21" i="7"/>
  <c r="R5" i="7"/>
  <c r="A12" i="7"/>
  <c r="C17" i="7"/>
  <c r="S1" i="7"/>
  <c r="U6" i="7"/>
  <c r="I22" i="7"/>
  <c r="I27" i="7"/>
  <c r="AD16" i="7"/>
  <c r="D19" i="7"/>
  <c r="T3" i="7"/>
  <c r="C10" i="7"/>
  <c r="E15" i="7"/>
  <c r="G20" i="7"/>
  <c r="W4" i="7"/>
  <c r="AE27" i="7"/>
  <c r="M3" i="7"/>
  <c r="D28" i="7"/>
  <c r="F17" i="7"/>
  <c r="V1" i="7"/>
  <c r="E8" i="7"/>
  <c r="G13" i="7"/>
  <c r="I18" i="7"/>
  <c r="Y2" i="7"/>
  <c r="J6" i="7"/>
  <c r="AG13" i="7"/>
  <c r="W17" i="7"/>
  <c r="H15" i="7"/>
  <c r="E1" i="7"/>
  <c r="G6" i="7"/>
  <c r="I11" i="7"/>
  <c r="K16" i="7"/>
  <c r="AB22" i="7"/>
  <c r="V122" i="1" a="1"/>
  <c r="V122" i="1" s="1"/>
  <c r="H2" i="1" a="1"/>
  <c r="AB16" i="1"/>
  <c r="AB18" i="1" s="1"/>
  <c r="X25" i="1" s="1"/>
  <c r="W27" i="1" s="1"/>
  <c r="Y27" i="1" s="1"/>
  <c r="V30" i="1" s="1"/>
  <c r="L35" i="1" l="1"/>
  <c r="H21" i="1"/>
  <c r="H5" i="1"/>
  <c r="H22" i="1"/>
  <c r="H6" i="1"/>
  <c r="H33" i="1"/>
  <c r="H17" i="1"/>
  <c r="H34" i="1"/>
  <c r="H18" i="1"/>
  <c r="H2" i="1"/>
  <c r="H31" i="1"/>
  <c r="H15" i="1"/>
  <c r="H32" i="1"/>
  <c r="H16" i="1"/>
  <c r="H29" i="1"/>
  <c r="H13" i="1"/>
  <c r="H30" i="1"/>
  <c r="H14" i="1"/>
  <c r="H23" i="1"/>
  <c r="H24" i="1"/>
  <c r="H20" i="1"/>
  <c r="H27" i="1"/>
  <c r="H11" i="1"/>
  <c r="H28" i="1"/>
  <c r="H12" i="1"/>
  <c r="H7" i="1"/>
  <c r="H8" i="1"/>
  <c r="H19" i="1"/>
  <c r="H3" i="1"/>
  <c r="H4" i="1"/>
  <c r="H25" i="1"/>
  <c r="H9" i="1"/>
  <c r="H26" i="1"/>
  <c r="H10" i="1"/>
  <c r="I2" i="1" l="1" a="1"/>
  <c r="I7" i="1" s="1"/>
  <c r="I21" i="1" l="1"/>
  <c r="K21" i="1" s="1"/>
  <c r="I14" i="1"/>
  <c r="K14" i="1" s="1"/>
  <c r="I8" i="1"/>
  <c r="I33" i="1"/>
  <c r="I13" i="1"/>
  <c r="M13" i="1" s="1"/>
  <c r="Q13" i="1" s="1"/>
  <c r="I28" i="1"/>
  <c r="M28" i="1" s="1"/>
  <c r="Q28" i="1" s="1"/>
  <c r="I22" i="1"/>
  <c r="I25" i="1"/>
  <c r="M25" i="1" s="1"/>
  <c r="Q25" i="1" s="1"/>
  <c r="I5" i="1"/>
  <c r="J5" i="1" s="1"/>
  <c r="I20" i="1"/>
  <c r="K20" i="1" s="1"/>
  <c r="I6" i="1"/>
  <c r="M6" i="1" s="1"/>
  <c r="Q6" i="1" s="1"/>
  <c r="I17" i="1"/>
  <c r="I26" i="1"/>
  <c r="M26" i="1" s="1"/>
  <c r="Q26" i="1" s="1"/>
  <c r="I12" i="1"/>
  <c r="M12" i="1" s="1"/>
  <c r="Q12" i="1" s="1"/>
  <c r="I3" i="1"/>
  <c r="I9" i="1"/>
  <c r="J10" i="1" s="1"/>
  <c r="I10" i="1"/>
  <c r="K10" i="1" s="1"/>
  <c r="I4" i="1"/>
  <c r="K4" i="1" s="1"/>
  <c r="I27" i="1"/>
  <c r="K27" i="1" s="1"/>
  <c r="I31" i="1"/>
  <c r="I32" i="1"/>
  <c r="M32" i="1" s="1"/>
  <c r="Q32" i="1" s="1"/>
  <c r="I34" i="1"/>
  <c r="J34" i="1" s="1"/>
  <c r="I19" i="1"/>
  <c r="K19" i="1" s="1"/>
  <c r="I23" i="1"/>
  <c r="K23" i="1" s="1"/>
  <c r="I16" i="1"/>
  <c r="M16" i="1" s="1"/>
  <c r="Q16" i="1" s="1"/>
  <c r="I18" i="1"/>
  <c r="K18" i="1" s="1"/>
  <c r="I11" i="1"/>
  <c r="I15" i="1"/>
  <c r="I29" i="1"/>
  <c r="M29" i="1" s="1"/>
  <c r="Q29" i="1" s="1"/>
  <c r="I30" i="1"/>
  <c r="I24" i="1"/>
  <c r="K24" i="1" s="1"/>
  <c r="I2" i="1"/>
  <c r="J3" i="1" s="1"/>
  <c r="M21" i="1"/>
  <c r="Q21" i="1" s="1"/>
  <c r="M14" i="1"/>
  <c r="Q14" i="1" s="1"/>
  <c r="M8" i="1"/>
  <c r="Q8" i="1" s="1"/>
  <c r="K8" i="1"/>
  <c r="M33" i="1"/>
  <c r="Q33" i="1" s="1"/>
  <c r="K33" i="1"/>
  <c r="M22" i="1"/>
  <c r="Q22" i="1" s="1"/>
  <c r="K22" i="1"/>
  <c r="K25" i="1"/>
  <c r="K26" i="1"/>
  <c r="M17" i="1"/>
  <c r="Q17" i="1" s="1"/>
  <c r="K17" i="1"/>
  <c r="M3" i="1"/>
  <c r="Q3" i="1" s="1"/>
  <c r="K3" i="1"/>
  <c r="M27" i="1"/>
  <c r="Q27" i="1" s="1"/>
  <c r="M19" i="1"/>
  <c r="Q19" i="1" s="1"/>
  <c r="M5" i="1"/>
  <c r="Q5" i="1" s="1"/>
  <c r="K5" i="1"/>
  <c r="K6" i="1"/>
  <c r="M31" i="1"/>
  <c r="Q31" i="1" s="1"/>
  <c r="K31" i="1"/>
  <c r="J16" i="1"/>
  <c r="K16" i="1"/>
  <c r="M11" i="1"/>
  <c r="Q11" i="1" s="1"/>
  <c r="K11" i="1"/>
  <c r="K15" i="1"/>
  <c r="M15" i="1"/>
  <c r="Q15" i="1" s="1"/>
  <c r="M7" i="1"/>
  <c r="Q7" i="1" s="1"/>
  <c r="K7" i="1"/>
  <c r="J8" i="1"/>
  <c r="J17" i="1"/>
  <c r="J22" i="1"/>
  <c r="J6" i="1"/>
  <c r="J4" i="1"/>
  <c r="J11" i="1"/>
  <c r="J7" i="1"/>
  <c r="J29" i="1" l="1"/>
  <c r="M10" i="1"/>
  <c r="Q10" i="1" s="1"/>
  <c r="M4" i="1"/>
  <c r="Q4" i="1" s="1"/>
  <c r="J15" i="1"/>
  <c r="M18" i="1"/>
  <c r="Q18" i="1" s="1"/>
  <c r="J30" i="1"/>
  <c r="M20" i="1"/>
  <c r="Q20" i="1" s="1"/>
  <c r="J18" i="1"/>
  <c r="J19" i="1"/>
  <c r="J20" i="1"/>
  <c r="I35" i="1"/>
  <c r="J27" i="1"/>
  <c r="K32" i="1"/>
  <c r="K30" i="1"/>
  <c r="J33" i="1"/>
  <c r="K13" i="1"/>
  <c r="J14" i="1"/>
  <c r="J24" i="1"/>
  <c r="K29" i="1"/>
  <c r="J12" i="1"/>
  <c r="M30" i="1"/>
  <c r="Q30" i="1" s="1"/>
  <c r="J26" i="1"/>
  <c r="J25" i="1"/>
  <c r="J23" i="1"/>
  <c r="J9" i="1"/>
  <c r="J28" i="1"/>
  <c r="K34" i="1"/>
  <c r="K9" i="1"/>
  <c r="K2" i="1"/>
  <c r="M23" i="1"/>
  <c r="Q23" i="1" s="1"/>
  <c r="M9" i="1"/>
  <c r="Q9" i="1" s="1"/>
  <c r="M2" i="1"/>
  <c r="Q2" i="1" s="1"/>
  <c r="I37" i="1"/>
  <c r="J13" i="1"/>
  <c r="M34" i="1"/>
  <c r="Q34" i="1" s="1"/>
  <c r="J31" i="1"/>
  <c r="K12" i="1"/>
  <c r="K28" i="1"/>
  <c r="M24" i="1"/>
  <c r="Q24" i="1" s="1"/>
  <c r="J32" i="1"/>
  <c r="J21" i="1"/>
  <c r="N64" i="1"/>
  <c r="J37" i="1" l="1"/>
  <c r="V62" i="1" s="1"/>
  <c r="N3" i="1"/>
  <c r="O3" i="1" s="1"/>
  <c r="P3" i="1" s="1"/>
  <c r="N11" i="1"/>
  <c r="O11" i="1" s="1"/>
  <c r="P11" i="1" s="1"/>
  <c r="N19" i="1"/>
  <c r="O19" i="1" s="1"/>
  <c r="P19" i="1" s="1"/>
  <c r="N27" i="1"/>
  <c r="O27" i="1" s="1"/>
  <c r="P27" i="1" s="1"/>
  <c r="N35" i="1"/>
  <c r="N4" i="1"/>
  <c r="O4" i="1" s="1"/>
  <c r="P4" i="1" s="1"/>
  <c r="N12" i="1"/>
  <c r="O12" i="1" s="1"/>
  <c r="P12" i="1" s="1"/>
  <c r="N20" i="1"/>
  <c r="O20" i="1" s="1"/>
  <c r="P20" i="1" s="1"/>
  <c r="N28" i="1"/>
  <c r="O28" i="1" s="1"/>
  <c r="P28" i="1" s="1"/>
  <c r="N5" i="1"/>
  <c r="O5" i="1" s="1"/>
  <c r="P5" i="1" s="1"/>
  <c r="N13" i="1"/>
  <c r="O13" i="1" s="1"/>
  <c r="P13" i="1" s="1"/>
  <c r="N21" i="1"/>
  <c r="N29" i="1"/>
  <c r="O29" i="1" s="1"/>
  <c r="P29" i="1" s="1"/>
  <c r="N6" i="1"/>
  <c r="O6" i="1" s="1"/>
  <c r="P6" i="1" s="1"/>
  <c r="N14" i="1"/>
  <c r="O14" i="1" s="1"/>
  <c r="P14" i="1" s="1"/>
  <c r="N22" i="1"/>
  <c r="O22" i="1" s="1"/>
  <c r="P22" i="1" s="1"/>
  <c r="N30" i="1"/>
  <c r="O30" i="1" s="1"/>
  <c r="P30" i="1" s="1"/>
  <c r="N7" i="1"/>
  <c r="O7" i="1" s="1"/>
  <c r="P7" i="1" s="1"/>
  <c r="N15" i="1"/>
  <c r="O15" i="1" s="1"/>
  <c r="P15" i="1" s="1"/>
  <c r="N23" i="1"/>
  <c r="O23" i="1" s="1"/>
  <c r="P23" i="1" s="1"/>
  <c r="N31" i="1"/>
  <c r="O31" i="1" s="1"/>
  <c r="P31" i="1" s="1"/>
  <c r="N2" i="1"/>
  <c r="O2" i="1" s="1"/>
  <c r="P2" i="1" s="1"/>
  <c r="N8" i="1"/>
  <c r="O8" i="1" s="1"/>
  <c r="P8" i="1" s="1"/>
  <c r="N16" i="1"/>
  <c r="O16" i="1" s="1"/>
  <c r="P16" i="1" s="1"/>
  <c r="N24" i="1"/>
  <c r="O24" i="1" s="1"/>
  <c r="P24" i="1" s="1"/>
  <c r="N32" i="1"/>
  <c r="O32" i="1" s="1"/>
  <c r="P32" i="1" s="1"/>
  <c r="N9" i="1"/>
  <c r="O9" i="1" s="1"/>
  <c r="P9" i="1" s="1"/>
  <c r="N17" i="1"/>
  <c r="O17" i="1" s="1"/>
  <c r="P17" i="1" s="1"/>
  <c r="N25" i="1"/>
  <c r="O25" i="1" s="1"/>
  <c r="P25" i="1" s="1"/>
  <c r="N33" i="1"/>
  <c r="O33" i="1" s="1"/>
  <c r="P33" i="1" s="1"/>
  <c r="N10" i="1"/>
  <c r="O10" i="1" s="1"/>
  <c r="P10" i="1" s="1"/>
  <c r="N18" i="1"/>
  <c r="O18" i="1" s="1"/>
  <c r="P18" i="1" s="1"/>
  <c r="N26" i="1"/>
  <c r="O26" i="1" s="1"/>
  <c r="P26" i="1" s="1"/>
  <c r="N34" i="1"/>
  <c r="O34" i="1" s="1"/>
  <c r="P34" i="1" s="1"/>
  <c r="O21" i="1"/>
  <c r="P21" i="1" s="1"/>
  <c r="P39" i="1" l="1"/>
</calcChain>
</file>

<file path=xl/sharedStrings.xml><?xml version="1.0" encoding="utf-8"?>
<sst xmlns="http://schemas.openxmlformats.org/spreadsheetml/2006/main" count="119" uniqueCount="110">
  <si>
    <t>X1</t>
  </si>
  <si>
    <t>X2</t>
  </si>
  <si>
    <t>X3</t>
  </si>
  <si>
    <t>y</t>
  </si>
  <si>
    <t>tempo</t>
  </si>
  <si>
    <t>intercetta</t>
  </si>
  <si>
    <t>x1</t>
  </si>
  <si>
    <t>x2</t>
  </si>
  <si>
    <t>x3</t>
  </si>
  <si>
    <t>β_hat</t>
  </si>
  <si>
    <t>p-value</t>
  </si>
  <si>
    <t>R=</t>
  </si>
  <si>
    <t>r=</t>
  </si>
  <si>
    <t>4x4</t>
  </si>
  <si>
    <t>(Rβ_hat-r)' =</t>
  </si>
  <si>
    <t>(Rβ_hat-r) =</t>
  </si>
  <si>
    <t>F=</t>
  </si>
  <si>
    <t>num</t>
  </si>
  <si>
    <t>den</t>
  </si>
  <si>
    <t>=</t>
  </si>
  <si>
    <t>P-value=</t>
  </si>
  <si>
    <t>2) Ho: β1+β3=0</t>
  </si>
  <si>
    <t>Poiché il p-value&gt;0,01 non posso rifiutare l'ipotesi nulla, quindi non vi è evidenza statistica contro l'ipotesi nulla  Ho: β1+β3=0</t>
  </si>
  <si>
    <t>y previsti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</si>
  <si>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</si>
  <si>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</si>
  <si>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</si>
  <si>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</si>
  <si>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</si>
  <si>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</si>
  <si>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</si>
  <si>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</si>
  <si>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</si>
  <si>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</si>
  <si>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</si>
  <si>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Intercetta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</si>
  <si>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</si>
  <si>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</si>
  <si>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</si>
  <si>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</si>
  <si>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</si>
  <si>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</si>
  <si>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</si>
  <si>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</si>
  <si>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</si>
  <si>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</si>
  <si>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</si>
  <si>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</si>
  <si>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OUTPUT RESIDUI</t>
  </si>
  <si>
    <t>Osservazione</t>
  </si>
  <si>
    <t>Previsto y</t>
  </si>
  <si>
    <t>Residui</t>
  </si>
  <si>
    <t>t stat</t>
  </si>
  <si>
    <t>4) R^2 corretto=</t>
  </si>
  <si>
    <t>Il valore è molto basso, indicando un adattamento non buono del modello. Inoltre R^2 corretto è minore di R^2: cio' indica che probabilmente alcune variabil apportano al modello piu'costi che benefici.</t>
  </si>
  <si>
    <t>e(t) -e(t-1)</t>
  </si>
  <si>
    <t>somma.q=</t>
  </si>
  <si>
    <t>5) Ho: cov(εi εj)=0</t>
  </si>
  <si>
    <t>H1: cov(εi εj)≠0</t>
  </si>
  <si>
    <t>d=</t>
  </si>
  <si>
    <t>K=</t>
  </si>
  <si>
    <t>t=</t>
  </si>
  <si>
    <t>du=</t>
  </si>
  <si>
    <t>dl=</t>
  </si>
  <si>
    <t>1,05</t>
  </si>
  <si>
    <t>1,43</t>
  </si>
  <si>
    <t>1,26</t>
  </si>
  <si>
    <t>1,65</t>
  </si>
  <si>
    <t>Si puo' verificare il risultato nel foglio "analisi dei dat" dove R^2 corretto è esattamente lo stesso:</t>
  </si>
  <si>
    <t>n=</t>
  </si>
  <si>
    <t>k=</t>
  </si>
  <si>
    <t>N:B osservando l'andamento di y si puo' evincere come la stagionalità sembri esercitare un lieve effetto sulla variabile, in particolare in corrispondenza dei mesi estivi (mentre non si evince nessun trend e la serie sembra essere stazionaria).</t>
  </si>
  <si>
    <t>tutte le variabili esplicative (X1 X2 X3), individualmente, non sono significative al 5% poiché tutti i loro p-value sono di molto maggiori di 0,05.</t>
  </si>
  <si>
    <t>1) Modello di regressione tramite la funzione REGR:LIN</t>
  </si>
  <si>
    <t>Il valore di R2 segnala che il modello è poco soddisfacente</t>
  </si>
  <si>
    <t xml:space="preserve">In ogni caso il pessimo adattanento si vedeva già dai valori molto elevati (tutti maggiori di 0,01) dei p-value delle tre variabili esplicative) </t>
  </si>
  <si>
    <t>DOMANDA FACOLTATIVA</t>
  </si>
  <si>
    <t>Prevedere il valore delle vendite del bene y quando X1=110, X2=81, X3=26 e fornire un giudizio sulla bontà della previsione</t>
  </si>
  <si>
    <t>yhat</t>
  </si>
  <si>
    <t>Previsione delle vendite del bene y non attendibile poiché il modello è pessimo</t>
  </si>
  <si>
    <t>Poiché d*&gt;dU accetto  l'ipotesi nulla di assenza di correlazione lineare di prim'ordine fra i residui.</t>
  </si>
  <si>
    <t>residui standardizzati</t>
  </si>
  <si>
    <t>p value del test che tutti i coefficienti delle variabili esplicative (ad eccezione dell'intercetta) siano 0</t>
  </si>
  <si>
    <t>Al livello di significatività del 5% rifiuto l'ipotesi nulla che tutti i coefficienti delle variabili esplicative (ad eccezione dell'intercetta) siano 0</t>
  </si>
  <si>
    <t>Valore del test utilizzando le devianze</t>
  </si>
  <si>
    <t>(vedere anche la cella P6)</t>
  </si>
  <si>
    <t>hii</t>
  </si>
  <si>
    <t>Residui studentizzati</t>
  </si>
  <si>
    <t>Residui studentizzati di cancellazione</t>
  </si>
  <si>
    <t>s_(t)^2</t>
  </si>
  <si>
    <t xml:space="preserve">Verifica della relazione che segue con riferimento all'unità 5 </t>
  </si>
  <si>
    <t>X senza l'unità 5</t>
  </si>
  <si>
    <t>y senza l'unità 5</t>
  </si>
  <si>
    <t>(X'X)-1=</t>
  </si>
  <si>
    <t>R(X'X)-1R'=</t>
  </si>
  <si>
    <t>(R(X'X)-1R')-1=</t>
  </si>
  <si>
    <t>(Rβ_hat-r)'(R(X'X)-1R')-1(Rβ_hat-r)=</t>
  </si>
  <si>
    <t>Output di regr.lin senza l'unità 5</t>
  </si>
  <si>
    <t>Distanza di Cook</t>
  </si>
  <si>
    <t>8)</t>
  </si>
  <si>
    <t>Risposta al quesito 8</t>
  </si>
  <si>
    <t>7) Il p-value più piccolo dei residui studentizzati di cancellazione è superiore a 0.001 di conseguenza in questo dataset non ci sono valori anomali (considendo un livello di significatività dell'1 per mille)</t>
  </si>
  <si>
    <t>9) L'unità con il più alto valore della distanza di Cook è la 6</t>
  </si>
  <si>
    <t>10) I punti di leverage sono costituiti dai mesi giu e lug 2006 e mag 2007</t>
  </si>
  <si>
    <t>e(t)</t>
  </si>
  <si>
    <t>Soglia per individuare i punti di leverage</t>
  </si>
  <si>
    <t xml:space="preserve">3) il grafico è contenuto nel foglio "confronto y e y_hat": dall'andamento delle due serie si puo' notare come l'adattamento non sia buono. Cio è confermato dal'indice di determinazione R^2 che è pari al 0,269. Ciò  significa che il modello è capace di spiegare solo, all'incirca, il 27% della varianza della variabile dipendente y. </t>
  </si>
  <si>
    <t>tr(H)=k (numero var esplicative)</t>
  </si>
  <si>
    <t xml:space="preserve">Bande residui di cancellazione 1% </t>
  </si>
  <si>
    <t>Bande residui di cancellazione 1 per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</si>
</sst>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sz val="10"/>
      <color indexed="8"/>
      <name val="Arial Unicode MS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3" fillId="0" borderId="0"/>
    <xf numFmtId="0" fontId="3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22">
    <xf numFmtId="0" fontId="0" fillId="0" borderId="0" xfId="0"/>
    <xf numFmtId="17" fontId="0" fillId="0" borderId="0" xfId="0" applyNumberFormat="1"/>
    <xf numFmtId="1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Continuous"/>
    </xf>
    <xf numFmtId="0" fontId="0" fillId="0" borderId="0" xfId="0" applyAlignment="1">
      <alignment horizontal="right"/>
    </xf>
    <xf numFmtId="9" fontId="0" fillId="0" borderId="0" xfId="0" applyNumberFormat="1"/>
    <xf numFmtId="0" fontId="21" fillId="0" borderId="0" xfId="30" applyFont="1"/>
    <xf numFmtId="0" fontId="3" fillId="0" borderId="0" xfId="30"/>
    <xf numFmtId="0" fontId="0" fillId="0" borderId="0" xfId="0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dati.esame.10.04.08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Elementi</a:t>
            </a:r>
            <a:r>
              <a:rPr lang="it-IT" baseline="0"/>
              <a:t> sulla diagonale principale della matrice H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dati!$L$2:$L$34</c:f>
              <c:numCache>
                <c:formatCode>General</c:formatCode>
                <c:ptCount val="33"/>
                <c:pt idx="0">
                  <c:v>9.5513084863863909E-2</c:v>
                </c:pt>
                <c:pt idx="1">
                  <c:v>5.7248554310364644E-2</c:v>
                </c:pt>
                <c:pt idx="2">
                  <c:v>5.9061380117637646E-2</c:v>
                </c:pt>
                <c:pt idx="3">
                  <c:v>7.5086173634842102E-2</c:v>
                </c:pt>
                <c:pt idx="4">
                  <c:v>0.12949821326599131</c:v>
                </c:pt>
                <c:pt idx="5">
                  <c:v>0.37969646545629676</c:v>
                </c:pt>
                <c:pt idx="6">
                  <c:v>0.59345478998718937</c:v>
                </c:pt>
                <c:pt idx="7">
                  <c:v>0.16902317774303949</c:v>
                </c:pt>
                <c:pt idx="8">
                  <c:v>7.4591697385570935E-2</c:v>
                </c:pt>
                <c:pt idx="9">
                  <c:v>5.8098607395678771E-2</c:v>
                </c:pt>
                <c:pt idx="10">
                  <c:v>9.8266494986954028E-2</c:v>
                </c:pt>
                <c:pt idx="11">
                  <c:v>8.9996880972699408E-2</c:v>
                </c:pt>
                <c:pt idx="12">
                  <c:v>0.18820604682021339</c:v>
                </c:pt>
                <c:pt idx="13">
                  <c:v>3.819513301545871E-2</c:v>
                </c:pt>
                <c:pt idx="14">
                  <c:v>3.6508894740572811E-2</c:v>
                </c:pt>
                <c:pt idx="15">
                  <c:v>5.2738582006373144E-2</c:v>
                </c:pt>
                <c:pt idx="16">
                  <c:v>0.3075063302754234</c:v>
                </c:pt>
                <c:pt idx="17">
                  <c:v>4.9075525760995969E-2</c:v>
                </c:pt>
                <c:pt idx="18">
                  <c:v>0.1015791268424131</c:v>
                </c:pt>
                <c:pt idx="19">
                  <c:v>4.4875686141625161E-2</c:v>
                </c:pt>
                <c:pt idx="20">
                  <c:v>8.2976000672159322E-2</c:v>
                </c:pt>
                <c:pt idx="21">
                  <c:v>3.2849869557053872E-2</c:v>
                </c:pt>
                <c:pt idx="22">
                  <c:v>0.10390391574911019</c:v>
                </c:pt>
                <c:pt idx="23">
                  <c:v>0.1783334063107975</c:v>
                </c:pt>
                <c:pt idx="24">
                  <c:v>5.5174420522487576E-2</c:v>
                </c:pt>
                <c:pt idx="25">
                  <c:v>0.16647036434238949</c:v>
                </c:pt>
                <c:pt idx="26">
                  <c:v>6.6602675513418308E-2</c:v>
                </c:pt>
                <c:pt idx="27">
                  <c:v>9.0454511854626996E-2</c:v>
                </c:pt>
                <c:pt idx="28">
                  <c:v>6.2423172987144275E-2</c:v>
                </c:pt>
                <c:pt idx="29">
                  <c:v>0.18766277150568603</c:v>
                </c:pt>
                <c:pt idx="30">
                  <c:v>8.2032648404045366E-2</c:v>
                </c:pt>
                <c:pt idx="31">
                  <c:v>4.88998693900458E-2</c:v>
                </c:pt>
                <c:pt idx="32">
                  <c:v>0.14399552746789324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9-4EEC-AB7C-5618BBC2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865792"/>
        <c:axId val="180586080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MatriceH!$AI$1:$AI$33</c:f>
              <c:numCache>
                <c:formatCode>General</c:formatCode>
                <c:ptCount val="33"/>
                <c:pt idx="0">
                  <c:v>0.24242424242424243</c:v>
                </c:pt>
                <c:pt idx="1">
                  <c:v>0.24242424242424243</c:v>
                </c:pt>
                <c:pt idx="2">
                  <c:v>0.24242424242424243</c:v>
                </c:pt>
                <c:pt idx="3">
                  <c:v>0.24242424242424243</c:v>
                </c:pt>
                <c:pt idx="4">
                  <c:v>0.24242424242424243</c:v>
                </c:pt>
                <c:pt idx="5">
                  <c:v>0.24242424242424243</c:v>
                </c:pt>
                <c:pt idx="6">
                  <c:v>0.24242424242424243</c:v>
                </c:pt>
                <c:pt idx="7">
                  <c:v>0.24242424242424243</c:v>
                </c:pt>
                <c:pt idx="8">
                  <c:v>0.24242424242424243</c:v>
                </c:pt>
                <c:pt idx="9">
                  <c:v>0.24242424242424243</c:v>
                </c:pt>
                <c:pt idx="10">
                  <c:v>0.24242424242424243</c:v>
                </c:pt>
                <c:pt idx="11">
                  <c:v>0.24242424242424243</c:v>
                </c:pt>
                <c:pt idx="12">
                  <c:v>0.24242424242424243</c:v>
                </c:pt>
                <c:pt idx="13">
                  <c:v>0.24242424242424243</c:v>
                </c:pt>
                <c:pt idx="14">
                  <c:v>0.24242424242424243</c:v>
                </c:pt>
                <c:pt idx="15">
                  <c:v>0.24242424242424243</c:v>
                </c:pt>
                <c:pt idx="16">
                  <c:v>0.24242424242424243</c:v>
                </c:pt>
                <c:pt idx="17">
                  <c:v>0.24242424242424243</c:v>
                </c:pt>
                <c:pt idx="18">
                  <c:v>0.24242424242424243</c:v>
                </c:pt>
                <c:pt idx="19">
                  <c:v>0.24242424242424243</c:v>
                </c:pt>
                <c:pt idx="20">
                  <c:v>0.24242424242424243</c:v>
                </c:pt>
                <c:pt idx="21">
                  <c:v>0.24242424242424243</c:v>
                </c:pt>
                <c:pt idx="22">
                  <c:v>0.24242424242424243</c:v>
                </c:pt>
                <c:pt idx="23">
                  <c:v>0.24242424242424243</c:v>
                </c:pt>
                <c:pt idx="24">
                  <c:v>0.24242424242424243</c:v>
                </c:pt>
                <c:pt idx="25">
                  <c:v>0.24242424242424243</c:v>
                </c:pt>
                <c:pt idx="26">
                  <c:v>0.24242424242424243</c:v>
                </c:pt>
                <c:pt idx="27">
                  <c:v>0.24242424242424243</c:v>
                </c:pt>
                <c:pt idx="28">
                  <c:v>0.24242424242424243</c:v>
                </c:pt>
                <c:pt idx="29">
                  <c:v>0.24242424242424243</c:v>
                </c:pt>
                <c:pt idx="30">
                  <c:v>0.24242424242424243</c:v>
                </c:pt>
                <c:pt idx="31">
                  <c:v>0.24242424242424243</c:v>
                </c:pt>
                <c:pt idx="32">
                  <c:v>0.24242424242424243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9-4EEC-AB7C-5618BBC2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865792"/>
        <c:axId val="1805860800"/>
      </c:lineChart>
      <c:dateAx>
        <c:axId val="1805865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5860800"/>
        <c:crosses val="autoZero"/>
        <c:auto val="1"/>
        <c:lblOffset val="100"/>
        <c:baseTimeUnit val="months"/>
      </c:dateAx>
      <c:valAx>
        <c:axId val="180586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58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Confornto y e y_hat</a:t>
            </a:r>
          </a:p>
        </c:rich>
      </c:tx>
      <c:layout>
        <c:manualLayout>
          <c:xMode val="edge"/>
          <c:yMode val="edge"/>
          <c:x val="0.418821096173733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67425025853151E-2"/>
          <c:y val="0.12542372881355932"/>
          <c:w val="0.80972078593588415"/>
          <c:h val="0.764406779661017"/>
        </c:manualLayout>
      </c:layout>
      <c:lineChart>
        <c:grouping val="standard"/>
        <c:varyColors val="0"/>
        <c:ser>
          <c:idx val="0"/>
          <c:order val="0"/>
          <c:tx>
            <c:v>Valori effettivi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dati!$G$2:$G$34</c:f>
              <c:numCache>
                <c:formatCode>General</c:formatCode>
                <c:ptCount val="33"/>
                <c:pt idx="0">
                  <c:v>241</c:v>
                </c:pt>
                <c:pt idx="1">
                  <c:v>233</c:v>
                </c:pt>
                <c:pt idx="2">
                  <c:v>122</c:v>
                </c:pt>
                <c:pt idx="3">
                  <c:v>184</c:v>
                </c:pt>
                <c:pt idx="4">
                  <c:v>227</c:v>
                </c:pt>
                <c:pt idx="5">
                  <c:v>279</c:v>
                </c:pt>
                <c:pt idx="6">
                  <c:v>368</c:v>
                </c:pt>
                <c:pt idx="7">
                  <c:v>413</c:v>
                </c:pt>
                <c:pt idx="8">
                  <c:v>240</c:v>
                </c:pt>
                <c:pt idx="9">
                  <c:v>243</c:v>
                </c:pt>
                <c:pt idx="10">
                  <c:v>325</c:v>
                </c:pt>
                <c:pt idx="11">
                  <c:v>156</c:v>
                </c:pt>
                <c:pt idx="12">
                  <c:v>280</c:v>
                </c:pt>
                <c:pt idx="13">
                  <c:v>156</c:v>
                </c:pt>
                <c:pt idx="14">
                  <c:v>438</c:v>
                </c:pt>
                <c:pt idx="15">
                  <c:v>272</c:v>
                </c:pt>
                <c:pt idx="16">
                  <c:v>345</c:v>
                </c:pt>
                <c:pt idx="17">
                  <c:v>198</c:v>
                </c:pt>
                <c:pt idx="18">
                  <c:v>166</c:v>
                </c:pt>
                <c:pt idx="19">
                  <c:v>236</c:v>
                </c:pt>
                <c:pt idx="20">
                  <c:v>168</c:v>
                </c:pt>
                <c:pt idx="21">
                  <c:v>269</c:v>
                </c:pt>
                <c:pt idx="22">
                  <c:v>296</c:v>
                </c:pt>
                <c:pt idx="23">
                  <c:v>236</c:v>
                </c:pt>
                <c:pt idx="24">
                  <c:v>269</c:v>
                </c:pt>
                <c:pt idx="25">
                  <c:v>142</c:v>
                </c:pt>
                <c:pt idx="26">
                  <c:v>184</c:v>
                </c:pt>
                <c:pt idx="27">
                  <c:v>190</c:v>
                </c:pt>
                <c:pt idx="28">
                  <c:v>358</c:v>
                </c:pt>
                <c:pt idx="29">
                  <c:v>343</c:v>
                </c:pt>
                <c:pt idx="30">
                  <c:v>301</c:v>
                </c:pt>
                <c:pt idx="31">
                  <c:v>262</c:v>
                </c:pt>
                <c:pt idx="3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A-448F-A430-DD257FA717F9}"/>
            </c:ext>
          </c:extLst>
        </c:ser>
        <c:ser>
          <c:idx val="1"/>
          <c:order val="1"/>
          <c:tx>
            <c:v>Valori teorici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dati!$H$2:$H$34</c:f>
              <c:numCache>
                <c:formatCode>General</c:formatCode>
                <c:ptCount val="33"/>
                <c:pt idx="0">
                  <c:v>248.9941698469226</c:v>
                </c:pt>
                <c:pt idx="1">
                  <c:v>231.62349889348033</c:v>
                </c:pt>
                <c:pt idx="2">
                  <c:v>224.90366992436594</c:v>
                </c:pt>
                <c:pt idx="3">
                  <c:v>231.62753625911498</c:v>
                </c:pt>
                <c:pt idx="4">
                  <c:v>245.39434065826944</c:v>
                </c:pt>
                <c:pt idx="5">
                  <c:v>367.82405433065185</c:v>
                </c:pt>
                <c:pt idx="6">
                  <c:v>398.41074081749889</c:v>
                </c:pt>
                <c:pt idx="7">
                  <c:v>276.48862631948361</c:v>
                </c:pt>
                <c:pt idx="8">
                  <c:v>237.62016808129974</c:v>
                </c:pt>
                <c:pt idx="9">
                  <c:v>237.604780694266</c:v>
                </c:pt>
                <c:pt idx="10">
                  <c:v>282.99628734206021</c:v>
                </c:pt>
                <c:pt idx="11">
                  <c:v>226.85961244168107</c:v>
                </c:pt>
                <c:pt idx="12">
                  <c:v>232.78721574752353</c:v>
                </c:pt>
                <c:pt idx="13">
                  <c:v>238.98466038716921</c:v>
                </c:pt>
                <c:pt idx="14">
                  <c:v>242.45449216362013</c:v>
                </c:pt>
                <c:pt idx="15">
                  <c:v>227.47074976900248</c:v>
                </c:pt>
                <c:pt idx="16">
                  <c:v>292.51043004607135</c:v>
                </c:pt>
                <c:pt idx="17">
                  <c:v>238.74133498163548</c:v>
                </c:pt>
                <c:pt idx="18">
                  <c:v>227.0314790723337</c:v>
                </c:pt>
                <c:pt idx="19">
                  <c:v>255.40880335440892</c:v>
                </c:pt>
                <c:pt idx="20">
                  <c:v>252.85104765175618</c:v>
                </c:pt>
                <c:pt idx="21">
                  <c:v>258.52296602552798</c:v>
                </c:pt>
                <c:pt idx="22">
                  <c:v>247.7271970213273</c:v>
                </c:pt>
                <c:pt idx="23">
                  <c:v>246.46798446736787</c:v>
                </c:pt>
                <c:pt idx="24">
                  <c:v>231.24395554360856</c:v>
                </c:pt>
                <c:pt idx="25">
                  <c:v>234.38997154004196</c:v>
                </c:pt>
                <c:pt idx="26">
                  <c:v>228.08115446212773</c:v>
                </c:pt>
                <c:pt idx="27">
                  <c:v>225.88248391817967</c:v>
                </c:pt>
                <c:pt idx="28">
                  <c:v>271.53366911212339</c:v>
                </c:pt>
                <c:pt idx="29">
                  <c:v>331.44270160127394</c:v>
                </c:pt>
                <c:pt idx="30">
                  <c:v>233.55847873724863</c:v>
                </c:pt>
                <c:pt idx="31">
                  <c:v>234.04067528636222</c:v>
                </c:pt>
                <c:pt idx="32">
                  <c:v>236.52106350219589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A-448F-A430-DD257FA7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33568"/>
        <c:axId val="1"/>
      </c:lineChart>
      <c:dateAx>
        <c:axId val="16028335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0283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72493786246897"/>
          <c:y val="0.4796195652173913"/>
          <c:w val="0.11847555923777961"/>
          <c:h val="7.3369565217391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Residui studentizzati</a:t>
            </a:r>
            <a:r>
              <a:rPr lang="it-IT" baseline="0"/>
              <a:t> di cancellazione con bande all'1 per cento  e all'1 per mille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20-4109-981E-0A811C329AC1}"/>
              </c:ext>
            </c:extLst>
          </c:dPt>
          <c:val>
            <c:numRef>
              <c:f>dati!$O$2:$O$34</c:f>
              <c:numCache>
                <c:formatCode>General</c:formatCode>
                <c:ptCount val="33"/>
                <c:pt idx="0">
                  <c:v>-0.11817683571206558</c:v>
                </c:pt>
                <c:pt idx="1">
                  <c:v>1.9926585628188866E-2</c:v>
                </c:pt>
                <c:pt idx="2">
                  <c:v>-1.554059649365612</c:v>
                </c:pt>
                <c:pt idx="3">
                  <c:v>-0.70218227063244754</c:v>
                </c:pt>
                <c:pt idx="4">
                  <c:v>-0.27749015680598871</c:v>
                </c:pt>
                <c:pt idx="5">
                  <c:v>-1.6614925533889868</c:v>
                </c:pt>
                <c:pt idx="6">
                  <c:v>-0.67583089053355461</c:v>
                </c:pt>
                <c:pt idx="7">
                  <c:v>2.2941934491738372</c:v>
                </c:pt>
                <c:pt idx="8">
                  <c:v>3.4772892302554509E-2</c:v>
                </c:pt>
                <c:pt idx="9">
                  <c:v>7.8145790123024778E-2</c:v>
                </c:pt>
                <c:pt idx="10">
                  <c:v>0.62606448961482186</c:v>
                </c:pt>
                <c:pt idx="11">
                  <c:v>-1.0650058504759328</c:v>
                </c:pt>
                <c:pt idx="12">
                  <c:v>0.74376690800814926</c:v>
                </c:pt>
                <c:pt idx="13">
                  <c:v>-1.2205709652838928</c:v>
                </c:pt>
                <c:pt idx="14">
                  <c:v>3.3000195655353868</c:v>
                </c:pt>
                <c:pt idx="15">
                  <c:v>0.64787823344979112</c:v>
                </c:pt>
                <c:pt idx="16">
                  <c:v>0.89929038393543759</c:v>
                </c:pt>
                <c:pt idx="17">
                  <c:v>-0.59088788512429025</c:v>
                </c:pt>
                <c:pt idx="18">
                  <c:v>-0.91857124750733576</c:v>
                </c:pt>
                <c:pt idx="19">
                  <c:v>-0.27952829797694284</c:v>
                </c:pt>
                <c:pt idx="20">
                  <c:v>-1.2814269268229206</c:v>
                </c:pt>
                <c:pt idx="21">
                  <c:v>0.14980186384413113</c:v>
                </c:pt>
                <c:pt idx="22">
                  <c:v>0.72343308656849059</c:v>
                </c:pt>
                <c:pt idx="23">
                  <c:v>-0.16239457946649435</c:v>
                </c:pt>
                <c:pt idx="24">
                  <c:v>0.54889156255495619</c:v>
                </c:pt>
                <c:pt idx="25">
                  <c:v>-1.4767333978584354</c:v>
                </c:pt>
                <c:pt idx="26">
                  <c:v>-0.6460777933239179</c:v>
                </c:pt>
                <c:pt idx="27">
                  <c:v>-0.53149838053371823</c:v>
                </c:pt>
                <c:pt idx="28">
                  <c:v>1.2920230257365801</c:v>
                </c:pt>
                <c:pt idx="29">
                  <c:v>0.1803400024828391</c:v>
                </c:pt>
                <c:pt idx="30">
                  <c:v>1.0071472314740282</c:v>
                </c:pt>
                <c:pt idx="31">
                  <c:v>0.40413676983823227</c:v>
                </c:pt>
                <c:pt idx="32">
                  <c:v>0.32692936580694815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0-4109-981E-0A811C329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57974688"/>
        <c:axId val="115796886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dati!$AG$2:$AG$34</c:f>
              <c:numCache>
                <c:formatCode>General</c:formatCode>
                <c:ptCount val="33"/>
                <c:pt idx="0">
                  <c:v>-2.7632624554614447</c:v>
                </c:pt>
                <c:pt idx="1">
                  <c:v>-2.7632624554614447</c:v>
                </c:pt>
                <c:pt idx="2">
                  <c:v>-2.7632624554614447</c:v>
                </c:pt>
                <c:pt idx="3">
                  <c:v>-2.7632624554614447</c:v>
                </c:pt>
                <c:pt idx="4">
                  <c:v>-2.7632624554614447</c:v>
                </c:pt>
                <c:pt idx="5">
                  <c:v>-2.7632624554614447</c:v>
                </c:pt>
                <c:pt idx="6">
                  <c:v>-2.7632624554614447</c:v>
                </c:pt>
                <c:pt idx="7">
                  <c:v>-2.7632624554614447</c:v>
                </c:pt>
                <c:pt idx="8">
                  <c:v>-2.7632624554614447</c:v>
                </c:pt>
                <c:pt idx="9">
                  <c:v>-2.7632624554614447</c:v>
                </c:pt>
                <c:pt idx="10">
                  <c:v>-2.7632624554614447</c:v>
                </c:pt>
                <c:pt idx="11">
                  <c:v>-2.7632624554614447</c:v>
                </c:pt>
                <c:pt idx="12">
                  <c:v>-2.7632624554614447</c:v>
                </c:pt>
                <c:pt idx="13">
                  <c:v>-2.7632624554614447</c:v>
                </c:pt>
                <c:pt idx="14">
                  <c:v>-2.7632624554614447</c:v>
                </c:pt>
                <c:pt idx="15">
                  <c:v>-2.7632624554614447</c:v>
                </c:pt>
                <c:pt idx="16">
                  <c:v>-2.7632624554614447</c:v>
                </c:pt>
                <c:pt idx="17">
                  <c:v>-2.7632624554614447</c:v>
                </c:pt>
                <c:pt idx="18">
                  <c:v>-2.7632624554614447</c:v>
                </c:pt>
                <c:pt idx="19">
                  <c:v>-2.7632624554614447</c:v>
                </c:pt>
                <c:pt idx="20">
                  <c:v>-2.7632624554614447</c:v>
                </c:pt>
                <c:pt idx="21">
                  <c:v>-2.7632624554614447</c:v>
                </c:pt>
                <c:pt idx="22">
                  <c:v>-2.7632624554614447</c:v>
                </c:pt>
                <c:pt idx="23">
                  <c:v>-2.7632624554614447</c:v>
                </c:pt>
                <c:pt idx="24">
                  <c:v>-2.7632624554614447</c:v>
                </c:pt>
                <c:pt idx="25">
                  <c:v>-2.7632624554614447</c:v>
                </c:pt>
                <c:pt idx="26">
                  <c:v>-2.7632624554614447</c:v>
                </c:pt>
                <c:pt idx="27">
                  <c:v>-2.7632624554614447</c:v>
                </c:pt>
                <c:pt idx="28">
                  <c:v>-2.7632624554614447</c:v>
                </c:pt>
                <c:pt idx="29">
                  <c:v>-2.7632624554614447</c:v>
                </c:pt>
                <c:pt idx="30">
                  <c:v>-2.7632624554614447</c:v>
                </c:pt>
                <c:pt idx="31">
                  <c:v>-2.7632624554614447</c:v>
                </c:pt>
                <c:pt idx="32">
                  <c:v>-2.7632624554614447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0-4109-981E-0A811C329AC1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dati!$AH$2:$AH$34</c:f>
              <c:numCache>
                <c:formatCode>General</c:formatCode>
                <c:ptCount val="33"/>
                <c:pt idx="0">
                  <c:v>2.7632624554614447</c:v>
                </c:pt>
                <c:pt idx="1">
                  <c:v>2.7632624554614447</c:v>
                </c:pt>
                <c:pt idx="2">
                  <c:v>2.7632624554614447</c:v>
                </c:pt>
                <c:pt idx="3">
                  <c:v>2.7632624554614447</c:v>
                </c:pt>
                <c:pt idx="4">
                  <c:v>2.7632624554614447</c:v>
                </c:pt>
                <c:pt idx="5">
                  <c:v>2.7632624554614447</c:v>
                </c:pt>
                <c:pt idx="6">
                  <c:v>2.7632624554614447</c:v>
                </c:pt>
                <c:pt idx="7">
                  <c:v>2.7632624554614447</c:v>
                </c:pt>
                <c:pt idx="8">
                  <c:v>2.7632624554614447</c:v>
                </c:pt>
                <c:pt idx="9">
                  <c:v>2.7632624554614447</c:v>
                </c:pt>
                <c:pt idx="10">
                  <c:v>2.7632624554614447</c:v>
                </c:pt>
                <c:pt idx="11">
                  <c:v>2.7632624554614447</c:v>
                </c:pt>
                <c:pt idx="12">
                  <c:v>2.7632624554614447</c:v>
                </c:pt>
                <c:pt idx="13">
                  <c:v>2.7632624554614447</c:v>
                </c:pt>
                <c:pt idx="14">
                  <c:v>2.7632624554614447</c:v>
                </c:pt>
                <c:pt idx="15">
                  <c:v>2.7632624554614447</c:v>
                </c:pt>
                <c:pt idx="16">
                  <c:v>2.7632624554614447</c:v>
                </c:pt>
                <c:pt idx="17">
                  <c:v>2.7632624554614447</c:v>
                </c:pt>
                <c:pt idx="18">
                  <c:v>2.7632624554614447</c:v>
                </c:pt>
                <c:pt idx="19">
                  <c:v>2.7632624554614447</c:v>
                </c:pt>
                <c:pt idx="20">
                  <c:v>2.7632624554614447</c:v>
                </c:pt>
                <c:pt idx="21">
                  <c:v>2.7632624554614447</c:v>
                </c:pt>
                <c:pt idx="22">
                  <c:v>2.7632624554614447</c:v>
                </c:pt>
                <c:pt idx="23">
                  <c:v>2.7632624554614447</c:v>
                </c:pt>
                <c:pt idx="24">
                  <c:v>2.7632624554614447</c:v>
                </c:pt>
                <c:pt idx="25">
                  <c:v>2.7632624554614447</c:v>
                </c:pt>
                <c:pt idx="26">
                  <c:v>2.7632624554614447</c:v>
                </c:pt>
                <c:pt idx="27">
                  <c:v>2.7632624554614447</c:v>
                </c:pt>
                <c:pt idx="28">
                  <c:v>2.7632624554614447</c:v>
                </c:pt>
                <c:pt idx="29">
                  <c:v>2.7632624554614447</c:v>
                </c:pt>
                <c:pt idx="30">
                  <c:v>2.7632624554614447</c:v>
                </c:pt>
                <c:pt idx="31">
                  <c:v>2.7632624554614447</c:v>
                </c:pt>
                <c:pt idx="32">
                  <c:v>2.7632624554614447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0-4109-981E-0A811C329AC1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dati!$AI$2:$AI$34</c:f>
              <c:numCache>
                <c:formatCode>General</c:formatCode>
                <c:ptCount val="33"/>
                <c:pt idx="0">
                  <c:v>-3.6739064007012763</c:v>
                </c:pt>
                <c:pt idx="1">
                  <c:v>-3.6739064007012763</c:v>
                </c:pt>
                <c:pt idx="2">
                  <c:v>-3.6739064007012763</c:v>
                </c:pt>
                <c:pt idx="3">
                  <c:v>-3.6739064007012763</c:v>
                </c:pt>
                <c:pt idx="4">
                  <c:v>-3.6739064007012763</c:v>
                </c:pt>
                <c:pt idx="5">
                  <c:v>-3.6739064007012763</c:v>
                </c:pt>
                <c:pt idx="6">
                  <c:v>-3.6739064007012763</c:v>
                </c:pt>
                <c:pt idx="7">
                  <c:v>-3.6739064007012763</c:v>
                </c:pt>
                <c:pt idx="8">
                  <c:v>-3.6739064007012763</c:v>
                </c:pt>
                <c:pt idx="9">
                  <c:v>-3.6739064007012763</c:v>
                </c:pt>
                <c:pt idx="10">
                  <c:v>-3.6739064007012763</c:v>
                </c:pt>
                <c:pt idx="11">
                  <c:v>-3.6739064007012763</c:v>
                </c:pt>
                <c:pt idx="12">
                  <c:v>-3.6739064007012763</c:v>
                </c:pt>
                <c:pt idx="13">
                  <c:v>-3.6739064007012763</c:v>
                </c:pt>
                <c:pt idx="14">
                  <c:v>-3.6739064007012763</c:v>
                </c:pt>
                <c:pt idx="15">
                  <c:v>-3.6739064007012763</c:v>
                </c:pt>
                <c:pt idx="16">
                  <c:v>-3.6739064007012763</c:v>
                </c:pt>
                <c:pt idx="17">
                  <c:v>-3.6739064007012763</c:v>
                </c:pt>
                <c:pt idx="18">
                  <c:v>-3.6739064007012763</c:v>
                </c:pt>
                <c:pt idx="19">
                  <c:v>-3.6739064007012763</c:v>
                </c:pt>
                <c:pt idx="20">
                  <c:v>-3.6739064007012763</c:v>
                </c:pt>
                <c:pt idx="21">
                  <c:v>-3.6739064007012763</c:v>
                </c:pt>
                <c:pt idx="22">
                  <c:v>-3.6739064007012763</c:v>
                </c:pt>
                <c:pt idx="23">
                  <c:v>-3.6739064007012763</c:v>
                </c:pt>
                <c:pt idx="24">
                  <c:v>-3.6739064007012763</c:v>
                </c:pt>
                <c:pt idx="25">
                  <c:v>-3.6739064007012763</c:v>
                </c:pt>
                <c:pt idx="26">
                  <c:v>-3.6739064007012763</c:v>
                </c:pt>
                <c:pt idx="27">
                  <c:v>-3.6739064007012763</c:v>
                </c:pt>
                <c:pt idx="28">
                  <c:v>-3.6739064007012763</c:v>
                </c:pt>
                <c:pt idx="29">
                  <c:v>-3.6739064007012763</c:v>
                </c:pt>
                <c:pt idx="30">
                  <c:v>-3.6739064007012763</c:v>
                </c:pt>
                <c:pt idx="31">
                  <c:v>-3.6739064007012763</c:v>
                </c:pt>
                <c:pt idx="32">
                  <c:v>-3.6739064007012763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0-4109-981E-0A811C329AC1}"/>
            </c:ext>
          </c:extLst>
        </c:ser>
        <c:ser>
          <c:idx val="3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dati!$B$2:$B$34</c:f>
              <c:numCache>
                <c:formatCode>mmm\-yy</c:formatCode>
                <c:ptCount val="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</c:numCache>
            </c:numRef>
          </c:cat>
          <c:val>
            <c:numRef>
              <c:f>dati!$AJ$2:$AJ$34</c:f>
              <c:numCache>
                <c:formatCode>General</c:formatCode>
                <c:ptCount val="33"/>
                <c:pt idx="0">
                  <c:v>3.6739064007012763</c:v>
                </c:pt>
                <c:pt idx="1">
                  <c:v>3.6739064007012763</c:v>
                </c:pt>
                <c:pt idx="2">
                  <c:v>3.6739064007012763</c:v>
                </c:pt>
                <c:pt idx="3">
                  <c:v>3.6739064007012763</c:v>
                </c:pt>
                <c:pt idx="4">
                  <c:v>3.6739064007012763</c:v>
                </c:pt>
                <c:pt idx="5">
                  <c:v>3.6739064007012763</c:v>
                </c:pt>
                <c:pt idx="6">
                  <c:v>3.6739064007012763</c:v>
                </c:pt>
                <c:pt idx="7">
                  <c:v>3.6739064007012763</c:v>
                </c:pt>
                <c:pt idx="8">
                  <c:v>3.6739064007012763</c:v>
                </c:pt>
                <c:pt idx="9">
                  <c:v>3.6739064007012763</c:v>
                </c:pt>
                <c:pt idx="10">
                  <c:v>3.6739064007012763</c:v>
                </c:pt>
                <c:pt idx="11">
                  <c:v>3.6739064007012763</c:v>
                </c:pt>
                <c:pt idx="12">
                  <c:v>3.6739064007012763</c:v>
                </c:pt>
                <c:pt idx="13">
                  <c:v>3.6739064007012763</c:v>
                </c:pt>
                <c:pt idx="14">
                  <c:v>3.6739064007012763</c:v>
                </c:pt>
                <c:pt idx="15">
                  <c:v>3.6739064007012763</c:v>
                </c:pt>
                <c:pt idx="16">
                  <c:v>3.6739064007012763</c:v>
                </c:pt>
                <c:pt idx="17">
                  <c:v>3.6739064007012763</c:v>
                </c:pt>
                <c:pt idx="18">
                  <c:v>3.6739064007012763</c:v>
                </c:pt>
                <c:pt idx="19">
                  <c:v>3.6739064007012763</c:v>
                </c:pt>
                <c:pt idx="20">
                  <c:v>3.6739064007012763</c:v>
                </c:pt>
                <c:pt idx="21">
                  <c:v>3.6739064007012763</c:v>
                </c:pt>
                <c:pt idx="22">
                  <c:v>3.6739064007012763</c:v>
                </c:pt>
                <c:pt idx="23">
                  <c:v>3.6739064007012763</c:v>
                </c:pt>
                <c:pt idx="24">
                  <c:v>3.6739064007012763</c:v>
                </c:pt>
                <c:pt idx="25">
                  <c:v>3.6739064007012763</c:v>
                </c:pt>
                <c:pt idx="26">
                  <c:v>3.6739064007012763</c:v>
                </c:pt>
                <c:pt idx="27">
                  <c:v>3.6739064007012763</c:v>
                </c:pt>
                <c:pt idx="28">
                  <c:v>3.6739064007012763</c:v>
                </c:pt>
                <c:pt idx="29">
                  <c:v>3.6739064007012763</c:v>
                </c:pt>
                <c:pt idx="30">
                  <c:v>3.6739064007012763</c:v>
                </c:pt>
                <c:pt idx="31">
                  <c:v>3.6739064007012763</c:v>
                </c:pt>
                <c:pt idx="32">
                  <c:v>3.6739064007012763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20-4109-981E-0A811C329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74688"/>
        <c:axId val="1157968864"/>
      </c:lineChart>
      <c:catAx>
        <c:axId val="11579746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7968864"/>
        <c:crosses val="autoZero"/>
        <c:auto val="0"/>
        <c:lblAlgn val="ctr"/>
        <c:lblOffset val="100"/>
        <c:noMultiLvlLbl val="0"/>
      </c:catAx>
      <c:valAx>
        <c:axId val="11579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79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3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826771</xdr:colOff>
      <xdr:row>30</xdr:row>
      <xdr:rowOff>129540</xdr:rowOff>
    </xdr:to>
    <xdr:sp macro="" textlink="">
      <xdr:nvSpPr>
        <xdr:cNvPr id="1025" name="CasellaDiTesto 3"/>
        <xdr:cNvSpPr txBox="1">
          <a:spLocks noChangeArrowheads="1"/>
        </xdr:cNvSpPr>
      </xdr:nvSpPr>
      <xdr:spPr bwMode="auto">
        <a:xfrm>
          <a:off x="0" y="0"/>
          <a:ext cx="8576311" cy="56540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 B3:E35 del foglio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dati </a:t>
          </a:r>
          <a:r>
            <a:rPr lang="it-IT" sz="1200" b="0" i="0" strike="noStrike">
              <a:solidFill>
                <a:srgbClr val="000000"/>
              </a:solidFill>
              <a:latin typeface="Calibri"/>
            </a:rPr>
            <a:t>contiene i valori delle seguenti serie storiche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it-IT" sz="1200" b="0" i="0" strike="noStrike">
              <a:solidFill>
                <a:srgbClr val="000000"/>
              </a:solidFill>
              <a:latin typeface="Calibri"/>
            </a:rPr>
            <a:t>(dati in milioni di euro):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X1= </a:t>
          </a:r>
          <a:r>
            <a:rPr lang="it-IT" sz="12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Vendite</a:t>
          </a:r>
          <a:r>
            <a:rPr lang="it-IT" sz="1200" b="0" i="0" strike="noStrike">
              <a:solidFill>
                <a:srgbClr val="000000"/>
              </a:solidFill>
              <a:latin typeface="Calibri"/>
            </a:rPr>
            <a:t> bene 1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200" b="0" i="0">
              <a:latin typeface="+mn-lt"/>
              <a:ea typeface="+mn-ea"/>
              <a:cs typeface="+mn-cs"/>
            </a:rPr>
            <a:t>X2= Vendite bene 2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200" b="0" i="0" strike="noStrike">
              <a:solidFill>
                <a:srgbClr val="000000"/>
              </a:solidFill>
              <a:latin typeface="+mn-lt"/>
            </a:rPr>
            <a:t>X3 =</a:t>
          </a:r>
          <a:r>
            <a:rPr lang="it-IT" sz="1200" b="0" i="0">
              <a:latin typeface="+mn-lt"/>
              <a:ea typeface="+mn-ea"/>
              <a:cs typeface="+mn-cs"/>
            </a:rPr>
            <a:t>Vendite bene 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y=vendite bene y.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1) Tramite la funzione REGR.LIN stimare un  modello di regressione che cerca di spiegare le vendite del bene y con le vendite degli altri 3 beni. Commentare i valori dei coefficienti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ottenuti, la loro significatività e la bontà di adattamento del modello.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2) Testare al livello di significatività del 5% l'ipotesi \beta_1 (coeff.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vendite bene 1) + \beta_3 (coeff. vendite bene 3) = 0. Testare al livello di significatività del 5% l'ipotesi che tutti i coefficienti delle variabili esplicative (ad eccezione di quello dell'intercetta siano 0) e commentare il risultato.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3) Rappresentare graficamente y e y cappello e commentare il grafico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4) Calcolare l'R2 corretto e verificare il risultato con il componente aggiuntivo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ANALISI DATI</a:t>
          </a:r>
        </a:p>
        <a:p>
          <a:pPr algn="l" rtl="0">
            <a:defRPr sz="1000"/>
          </a:pP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5) Calcolare il test di DW e commentare il risultato ottenuto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6) Calcolare i residui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standardizzati, i residui studentizzati ed i residui studentizzati di cancellazione.</a:t>
          </a:r>
        </a:p>
        <a:p>
          <a:pPr algn="l" rtl="0">
            <a:defRPr sz="1000"/>
          </a:pP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7) Utilizzando i residui studentizzati di cancellazione verificare al livello di significatività dell'1 per mille la presenza di valori anomali.</a:t>
          </a:r>
        </a:p>
        <a:p>
          <a:pPr algn="l" rtl="0">
            <a:defRPr sz="1000"/>
          </a:pP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Rappresentare graficamente (tramite grafici a barra) i residui studentizzati di cancellazione aggiungendo le bande di confidenza all 1% (colore nero) e all'uno per mille (colore rosso). Evidenziare con un colore diverso i residui significativi all'1%</a:t>
          </a:r>
        </a:p>
        <a:p>
          <a:pPr algn="l" rtl="0">
            <a:defRPr sz="1000"/>
          </a:pP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8) Verificare empiricamente con riferimento all'unità statistica 5 la relazione che segue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9) Calcolare la distanza di Cook. Qual 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è l'unità che ha il maggior effetto su beta capello?</a:t>
          </a:r>
        </a:p>
        <a:p>
          <a:pPr algn="l" rtl="0">
            <a:defRPr sz="1000"/>
          </a:pP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10) Rappresentare graficamente i valori sulla diagonale principale della matrice H ed individuare i punti di leverage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DOMANDA FACOLTATIVA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Prevedere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il valore delle vendite del bene y quando X1=110, X2=81, X3=26 e fornire un giudizio sulla bontà della previsione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114300</xdr:colOff>
      <xdr:row>18</xdr:row>
      <xdr:rowOff>144780</xdr:rowOff>
    </xdr:from>
    <xdr:to>
      <xdr:col>8</xdr:col>
      <xdr:colOff>521710</xdr:colOff>
      <xdr:row>24</xdr:row>
      <xdr:rowOff>13770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436620"/>
          <a:ext cx="7295890" cy="96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12</xdr:col>
      <xdr:colOff>224530</xdr:colOff>
      <xdr:row>46</xdr:row>
      <xdr:rowOff>97590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93280"/>
          <a:ext cx="7295890" cy="96627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55</xdr:row>
      <xdr:rowOff>45720</xdr:rowOff>
    </xdr:from>
    <xdr:to>
      <xdr:col>10</xdr:col>
      <xdr:colOff>358140</xdr:colOff>
      <xdr:row>60</xdr:row>
      <xdr:rowOff>106680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6970" b="6946"/>
        <a:stretch/>
      </xdr:blipFill>
      <xdr:spPr>
        <a:xfrm>
          <a:off x="3680460" y="9608820"/>
          <a:ext cx="3139440" cy="899160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167640</xdr:colOff>
      <xdr:row>60</xdr:row>
      <xdr:rowOff>83820</xdr:rowOff>
    </xdr:from>
    <xdr:to>
      <xdr:col>12</xdr:col>
      <xdr:colOff>224530</xdr:colOff>
      <xdr:row>66</xdr:row>
      <xdr:rowOff>60960</xdr:rowOff>
    </xdr:to>
    <xdr:pic>
      <xdr:nvPicPr>
        <xdr:cNvPr id="4" name="Immagin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075" b="-941"/>
        <a:stretch/>
      </xdr:blipFill>
      <xdr:spPr>
        <a:xfrm>
          <a:off x="3825240" y="10485120"/>
          <a:ext cx="4080250" cy="975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961" cy="6066408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B37"/>
  <sheetViews>
    <sheetView tabSelected="1" workbookViewId="0">
      <selection activeCell="C28" sqref="C28"/>
    </sheetView>
  </sheetViews>
  <sheetFormatPr defaultColWidth="12.5546875" defaultRowHeight="14.4" x14ac:dyDescent="0.3"/>
  <cols>
    <col min="1" max="16384" width="12.5546875" style="10"/>
  </cols>
  <sheetData>
    <row r="26" spans="2:2" ht="15" x14ac:dyDescent="0.35">
      <c r="B26" s="9"/>
    </row>
    <row r="27" spans="2:2" ht="15" x14ac:dyDescent="0.35">
      <c r="B27" s="9"/>
    </row>
    <row r="28" spans="2:2" ht="15" x14ac:dyDescent="0.35">
      <c r="B28" s="9"/>
    </row>
    <row r="29" spans="2:2" ht="15" x14ac:dyDescent="0.35">
      <c r="B29" s="9"/>
    </row>
    <row r="30" spans="2:2" ht="15" x14ac:dyDescent="0.35">
      <c r="B30" s="9"/>
    </row>
    <row r="31" spans="2:2" ht="15" x14ac:dyDescent="0.35">
      <c r="B31" s="9"/>
    </row>
    <row r="32" spans="2:2" ht="15" x14ac:dyDescent="0.35">
      <c r="B32" s="9"/>
    </row>
    <row r="33" spans="2:2" ht="15" x14ac:dyDescent="0.35">
      <c r="B33" s="9"/>
    </row>
    <row r="34" spans="2:2" ht="15" x14ac:dyDescent="0.35">
      <c r="B34" s="9"/>
    </row>
    <row r="35" spans="2:2" ht="15" x14ac:dyDescent="0.35">
      <c r="B35" s="9"/>
    </row>
    <row r="36" spans="2:2" ht="15" x14ac:dyDescent="0.35">
      <c r="B36" s="9"/>
    </row>
    <row r="37" spans="2:2" ht="15" x14ac:dyDescent="0.35">
      <c r="B37" s="9"/>
    </row>
  </sheetData>
  <phoneticPr fontId="2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3"/>
  <sheetViews>
    <sheetView workbookViewId="0">
      <selection activeCell="A12" sqref="A12"/>
    </sheetView>
  </sheetViews>
  <sheetFormatPr defaultRowHeight="13.2" x14ac:dyDescent="0.25"/>
  <cols>
    <col min="8" max="8" width="10" bestFit="1" customWidth="1"/>
    <col min="9" max="9" width="13.109375" bestFit="1" customWidth="1"/>
    <col min="15" max="15" width="13.109375" bestFit="1" customWidth="1"/>
    <col min="16" max="19" width="11.6640625" customWidth="1"/>
    <col min="21" max="21" width="10.5546875" customWidth="1"/>
    <col min="22" max="22" width="10.33203125" bestFit="1" customWidth="1"/>
    <col min="23" max="23" width="13.33203125" bestFit="1" customWidth="1"/>
    <col min="24" max="25" width="13.109375" bestFit="1" customWidth="1"/>
    <col min="27" max="27" width="12.109375" customWidth="1"/>
    <col min="28" max="28" width="10" bestFit="1" customWidth="1"/>
  </cols>
  <sheetData>
    <row r="1" spans="1:41" ht="79.2" x14ac:dyDescent="0.25">
      <c r="B1" t="s">
        <v>4</v>
      </c>
      <c r="C1" t="s">
        <v>5</v>
      </c>
      <c r="D1" t="s">
        <v>0</v>
      </c>
      <c r="E1" t="s">
        <v>1</v>
      </c>
      <c r="F1" t="s">
        <v>2</v>
      </c>
      <c r="G1" t="s">
        <v>3</v>
      </c>
      <c r="H1" t="s">
        <v>23</v>
      </c>
      <c r="I1" s="12" t="s">
        <v>104</v>
      </c>
      <c r="J1" t="s">
        <v>55</v>
      </c>
      <c r="K1" s="14" t="s">
        <v>81</v>
      </c>
      <c r="L1" s="12" t="s">
        <v>86</v>
      </c>
      <c r="M1" s="14" t="s">
        <v>87</v>
      </c>
      <c r="N1" s="14" t="s">
        <v>89</v>
      </c>
      <c r="O1" s="14" t="s">
        <v>88</v>
      </c>
      <c r="P1" s="14" t="str">
        <f>"Pvalue("&amp;O1&amp;")"</f>
        <v>Pvalue(Residui studentizzati di cancellazione)</v>
      </c>
      <c r="Q1" s="14" t="s">
        <v>98</v>
      </c>
      <c r="R1" s="14"/>
      <c r="S1" s="14"/>
      <c r="AG1" s="19" t="s">
        <v>108</v>
      </c>
      <c r="AH1" s="19"/>
      <c r="AI1" s="19" t="s">
        <v>109</v>
      </c>
      <c r="AJ1" s="19"/>
    </row>
    <row r="2" spans="1:41" x14ac:dyDescent="0.25">
      <c r="A2">
        <v>1</v>
      </c>
      <c r="B2" s="1">
        <v>38718</v>
      </c>
      <c r="C2" s="2">
        <v>1</v>
      </c>
      <c r="D2">
        <v>177</v>
      </c>
      <c r="E2">
        <v>103.5</v>
      </c>
      <c r="F2">
        <v>19.8</v>
      </c>
      <c r="G2">
        <v>241</v>
      </c>
      <c r="H2">
        <f t="array" ref="H2:H34">MMULT(C2:F34,AB3:AB6)</f>
        <v>248.9941698469226</v>
      </c>
      <c r="I2">
        <f t="array" ref="I2:I34">G2:G34-H2:H34</f>
        <v>-7.9941698469226026</v>
      </c>
      <c r="K2">
        <f>I2/V$5</f>
        <v>-0.1143523788516442</v>
      </c>
      <c r="L2" s="12">
        <f t="shared" ref="L2:L34" si="0">INDEX(H,A2,A2)</f>
        <v>9.5513084863863909E-2</v>
      </c>
      <c r="M2">
        <f t="shared" ref="M2:M34" si="1">I2/(V$5*SQRT(1-L2))</f>
        <v>-0.12023864110164252</v>
      </c>
      <c r="N2">
        <f t="shared" ref="N2:N35" si="2">(SSE-I2^2/(1-L2))/28</f>
        <v>5059.1754352540647</v>
      </c>
      <c r="O2">
        <f>I2/(SQRT(N2)*SQRT(1-L2))</f>
        <v>-0.11817683571206558</v>
      </c>
      <c r="P2">
        <f>TDIST(ABS(O2),28,2)</f>
        <v>0.90677126330239211</v>
      </c>
      <c r="Q2">
        <f>(L2/(1-L2))*M2^2/4</f>
        <v>3.816706029218223E-4</v>
      </c>
      <c r="U2" t="s">
        <v>73</v>
      </c>
      <c r="AB2" t="s">
        <v>9</v>
      </c>
      <c r="AG2">
        <f>AL$2*TINV(AL$3,28)</f>
        <v>-2.7632624554614447</v>
      </c>
      <c r="AH2">
        <f t="shared" ref="AH2:AJ2" si="3">AM$2*TINV(AM$3,28)</f>
        <v>2.7632624554614447</v>
      </c>
      <c r="AI2">
        <f t="shared" si="3"/>
        <v>-3.6739064007012763</v>
      </c>
      <c r="AJ2">
        <f t="shared" si="3"/>
        <v>3.6739064007012763</v>
      </c>
      <c r="AL2">
        <v>-1</v>
      </c>
      <c r="AM2">
        <v>1</v>
      </c>
      <c r="AN2">
        <v>-1</v>
      </c>
      <c r="AO2">
        <v>1</v>
      </c>
    </row>
    <row r="3" spans="1:41" x14ac:dyDescent="0.25">
      <c r="A3">
        <v>2</v>
      </c>
      <c r="B3" s="1">
        <v>38749</v>
      </c>
      <c r="C3" s="2">
        <v>1</v>
      </c>
      <c r="D3">
        <v>48</v>
      </c>
      <c r="E3">
        <v>98</v>
      </c>
      <c r="F3">
        <v>16.399999999999999</v>
      </c>
      <c r="G3">
        <v>233</v>
      </c>
      <c r="H3">
        <v>231.62349889348033</v>
      </c>
      <c r="I3">
        <v>1.3765011065196688</v>
      </c>
      <c r="J3">
        <f>I3-I2</f>
        <v>9.3706709534422714</v>
      </c>
      <c r="K3">
        <f t="shared" ref="K3:K34" si="4">I3/V$5</f>
        <v>1.969012155565333E-2</v>
      </c>
      <c r="L3" s="12">
        <f t="shared" si="0"/>
        <v>5.7248554310364644E-2</v>
      </c>
      <c r="M3">
        <f t="shared" si="1"/>
        <v>2.0279152152744291E-2</v>
      </c>
      <c r="N3">
        <f t="shared" si="2"/>
        <v>5061.6270580551563</v>
      </c>
      <c r="O3">
        <f t="shared" ref="O3:O34" si="5">I3/(SQRT(N3)*SQRT(1-L3))</f>
        <v>1.9926585628188866E-2</v>
      </c>
      <c r="P3">
        <f t="shared" ref="P3:P34" si="6">TDIST(ABS(O3),28,2)</f>
        <v>0.98424325964159221</v>
      </c>
      <c r="Q3">
        <f t="shared" ref="Q3:Q34" si="7">(L3/(1-L3))*M3^2/4</f>
        <v>6.2431951882416294E-6</v>
      </c>
      <c r="U3">
        <f t="array" ref="U3:X7">LINEST(G2:G34,D2:F34,1,1)</f>
        <v>0.85313748984060311</v>
      </c>
      <c r="V3">
        <v>3.3901039033117954E-2</v>
      </c>
      <c r="W3">
        <v>0.11072517653722516</v>
      </c>
      <c r="X3">
        <v>208.9949337610621</v>
      </c>
      <c r="AA3" t="s">
        <v>5</v>
      </c>
      <c r="AB3">
        <f>INDEX(U$3:X$3,1,AC3)</f>
        <v>208.9949337610621</v>
      </c>
      <c r="AC3">
        <v>4</v>
      </c>
      <c r="AG3">
        <f t="shared" ref="AG3:AG33" si="8">AL$2*TINV(AL$3,28)</f>
        <v>-2.7632624554614447</v>
      </c>
      <c r="AH3">
        <f t="shared" ref="AH3:AH33" si="9">AM$2*TINV(AM$3,28)</f>
        <v>2.7632624554614447</v>
      </c>
      <c r="AI3">
        <f t="shared" ref="AI3:AI33" si="10">AN$2*TINV(AN$3,28)</f>
        <v>-3.6739064007012763</v>
      </c>
      <c r="AJ3">
        <f t="shared" ref="AJ3:AJ33" si="11">AO$2*TINV(AO$3,28)</f>
        <v>3.6739064007012763</v>
      </c>
      <c r="AL3">
        <v>0.01</v>
      </c>
      <c r="AM3">
        <v>0.01</v>
      </c>
      <c r="AN3">
        <v>1E-3</v>
      </c>
      <c r="AO3">
        <v>1E-3</v>
      </c>
    </row>
    <row r="4" spans="1:41" x14ac:dyDescent="0.25">
      <c r="A4">
        <v>3</v>
      </c>
      <c r="B4" s="1">
        <v>38777</v>
      </c>
      <c r="C4" s="2">
        <v>1</v>
      </c>
      <c r="D4">
        <v>34</v>
      </c>
      <c r="E4">
        <v>96.5</v>
      </c>
      <c r="F4">
        <v>10.4</v>
      </c>
      <c r="G4">
        <v>122</v>
      </c>
      <c r="H4">
        <v>224.90366992436594</v>
      </c>
      <c r="I4">
        <v>-102.90366992436594</v>
      </c>
      <c r="J4">
        <f t="shared" ref="J4:J34" si="12">I4-I3</f>
        <v>-104.28017103088561</v>
      </c>
      <c r="K4">
        <f t="shared" si="4"/>
        <v>-1.4719826665861391</v>
      </c>
      <c r="L4" s="12">
        <f t="shared" si="0"/>
        <v>5.9061380117637646E-2</v>
      </c>
      <c r="M4">
        <f t="shared" si="1"/>
        <v>-1.51747676108219</v>
      </c>
      <c r="N4">
        <f t="shared" si="2"/>
        <v>4659.7762606425304</v>
      </c>
      <c r="O4">
        <f t="shared" si="5"/>
        <v>-1.554059649365612</v>
      </c>
      <c r="P4">
        <f t="shared" si="6"/>
        <v>0.13140171919760107</v>
      </c>
      <c r="Q4">
        <f t="shared" si="7"/>
        <v>3.6134862258989986E-2</v>
      </c>
      <c r="U4">
        <v>1.9104120467655956</v>
      </c>
      <c r="V4">
        <v>1.562507298701356</v>
      </c>
      <c r="W4">
        <v>8.5016759765445996E-2</v>
      </c>
      <c r="X4">
        <v>152.92297904279951</v>
      </c>
      <c r="AA4" t="s">
        <v>6</v>
      </c>
      <c r="AB4">
        <f>INDEX(U$3:X$3,1,AC4)</f>
        <v>0.11072517653722516</v>
      </c>
      <c r="AC4">
        <v>3</v>
      </c>
      <c r="AG4">
        <f t="shared" si="8"/>
        <v>-2.7632624554614447</v>
      </c>
      <c r="AH4">
        <f t="shared" si="9"/>
        <v>2.7632624554614447</v>
      </c>
      <c r="AI4">
        <f t="shared" si="10"/>
        <v>-3.6739064007012763</v>
      </c>
      <c r="AJ4">
        <f t="shared" si="11"/>
        <v>3.6739064007012763</v>
      </c>
    </row>
    <row r="5" spans="1:41" x14ac:dyDescent="0.25">
      <c r="A5">
        <v>4</v>
      </c>
      <c r="B5" s="1">
        <v>38808</v>
      </c>
      <c r="C5" s="2">
        <v>1</v>
      </c>
      <c r="D5">
        <v>42</v>
      </c>
      <c r="E5">
        <v>100.1</v>
      </c>
      <c r="F5">
        <v>17.100000000000001</v>
      </c>
      <c r="G5">
        <v>184</v>
      </c>
      <c r="H5">
        <v>231.62753625911498</v>
      </c>
      <c r="I5">
        <v>-47.627536259114976</v>
      </c>
      <c r="J5">
        <f t="shared" si="12"/>
        <v>55.276133665250967</v>
      </c>
      <c r="K5">
        <f t="shared" si="4"/>
        <v>-0.68128675952129381</v>
      </c>
      <c r="L5" s="12">
        <f t="shared" si="0"/>
        <v>7.5086173634842102E-2</v>
      </c>
      <c r="M5">
        <f t="shared" si="1"/>
        <v>-0.708401240261615</v>
      </c>
      <c r="N5">
        <f t="shared" si="2"/>
        <v>4974.1083524312899</v>
      </c>
      <c r="O5">
        <f t="shared" si="5"/>
        <v>-0.70218227063244754</v>
      </c>
      <c r="P5">
        <f t="shared" si="6"/>
        <v>0.48836208736682984</v>
      </c>
      <c r="Q5">
        <f t="shared" si="7"/>
        <v>1.0184913294369139E-2</v>
      </c>
      <c r="U5">
        <v>0.26931084993587689</v>
      </c>
      <c r="V5">
        <v>69.908207657786377</v>
      </c>
      <c r="W5" t="e">
        <v>#N/A</v>
      </c>
      <c r="X5" t="e">
        <v>#N/A</v>
      </c>
      <c r="AA5" t="s">
        <v>7</v>
      </c>
      <c r="AB5">
        <f>INDEX(U$3:X$3,1,AC5)</f>
        <v>3.3901039033117954E-2</v>
      </c>
      <c r="AC5">
        <v>2</v>
      </c>
      <c r="AG5">
        <f t="shared" si="8"/>
        <v>-2.7632624554614447</v>
      </c>
      <c r="AH5">
        <f t="shared" si="9"/>
        <v>2.7632624554614447</v>
      </c>
      <c r="AI5">
        <f t="shared" si="10"/>
        <v>-3.6739064007012763</v>
      </c>
      <c r="AJ5">
        <f t="shared" si="11"/>
        <v>3.6739064007012763</v>
      </c>
    </row>
    <row r="6" spans="1:41" x14ac:dyDescent="0.25">
      <c r="A6">
        <v>5</v>
      </c>
      <c r="B6" s="1">
        <v>38838</v>
      </c>
      <c r="C6" s="2">
        <v>1</v>
      </c>
      <c r="D6">
        <v>109</v>
      </c>
      <c r="E6">
        <v>81</v>
      </c>
      <c r="F6">
        <v>25.3</v>
      </c>
      <c r="G6">
        <v>227</v>
      </c>
      <c r="H6">
        <v>245.39434065826944</v>
      </c>
      <c r="I6">
        <v>-18.394340658269442</v>
      </c>
      <c r="J6">
        <f t="shared" si="12"/>
        <v>29.233195600845534</v>
      </c>
      <c r="K6">
        <f t="shared" si="4"/>
        <v>-0.26312133116490621</v>
      </c>
      <c r="L6" s="12">
        <f t="shared" si="0"/>
        <v>0.12949821326599131</v>
      </c>
      <c r="M6">
        <f t="shared" si="1"/>
        <v>-0.28201436085024539</v>
      </c>
      <c r="N6">
        <f t="shared" si="2"/>
        <v>5047.8171979393146</v>
      </c>
      <c r="O6">
        <f t="shared" si="5"/>
        <v>-0.27749015680598871</v>
      </c>
      <c r="P6">
        <f t="shared" si="6"/>
        <v>0.78344232579488293</v>
      </c>
      <c r="Q6">
        <f t="shared" si="7"/>
        <v>2.9578528639273255E-3</v>
      </c>
      <c r="U6">
        <v>3.5628532541072344</v>
      </c>
      <c r="V6">
        <v>29</v>
      </c>
      <c r="W6" t="e">
        <v>#N/A</v>
      </c>
      <c r="X6" t="e">
        <v>#N/A</v>
      </c>
      <c r="AA6" t="s">
        <v>8</v>
      </c>
      <c r="AB6">
        <f>INDEX(U$3:X$3,1,AC6)</f>
        <v>0.85313748984060311</v>
      </c>
      <c r="AC6">
        <v>1</v>
      </c>
      <c r="AG6">
        <f t="shared" si="8"/>
        <v>-2.7632624554614447</v>
      </c>
      <c r="AH6">
        <f t="shared" si="9"/>
        <v>2.7632624554614447</v>
      </c>
      <c r="AI6">
        <f t="shared" si="10"/>
        <v>-3.6739064007012763</v>
      </c>
      <c r="AJ6">
        <f t="shared" si="11"/>
        <v>3.6739064007012763</v>
      </c>
    </row>
    <row r="7" spans="1:41" x14ac:dyDescent="0.25">
      <c r="A7">
        <v>6</v>
      </c>
      <c r="B7" s="1">
        <v>38869</v>
      </c>
      <c r="C7" s="2">
        <v>1</v>
      </c>
      <c r="D7">
        <v>925</v>
      </c>
      <c r="E7">
        <v>81</v>
      </c>
      <c r="F7">
        <v>62.9</v>
      </c>
      <c r="G7">
        <v>279</v>
      </c>
      <c r="H7">
        <v>367.82405433065185</v>
      </c>
      <c r="I7">
        <v>-88.824054330651848</v>
      </c>
      <c r="J7">
        <f t="shared" si="12"/>
        <v>-70.429713672382405</v>
      </c>
      <c r="K7">
        <f t="shared" si="4"/>
        <v>-1.2705811993559046</v>
      </c>
      <c r="L7" s="12">
        <f t="shared" si="0"/>
        <v>0.37969646545629676</v>
      </c>
      <c r="M7">
        <f t="shared" si="1"/>
        <v>-1.6132448855063897</v>
      </c>
      <c r="N7">
        <f t="shared" si="2"/>
        <v>4607.444693319223</v>
      </c>
      <c r="O7">
        <f t="shared" si="5"/>
        <v>-1.6614925533889868</v>
      </c>
      <c r="P7">
        <f t="shared" si="6"/>
        <v>0.10777240767740265</v>
      </c>
      <c r="Q7">
        <f t="shared" si="7"/>
        <v>0.39826569631863568</v>
      </c>
      <c r="U7">
        <v>52236.674984441226</v>
      </c>
      <c r="V7">
        <v>141727.56743980129</v>
      </c>
      <c r="W7" t="e">
        <v>#N/A</v>
      </c>
      <c r="X7" t="e">
        <v>#N/A</v>
      </c>
      <c r="AG7">
        <f t="shared" si="8"/>
        <v>-2.7632624554614447</v>
      </c>
      <c r="AH7">
        <f t="shared" si="9"/>
        <v>2.7632624554614447</v>
      </c>
      <c r="AI7">
        <f t="shared" si="10"/>
        <v>-3.6739064007012763</v>
      </c>
      <c r="AJ7">
        <f t="shared" si="11"/>
        <v>3.6739064007012763</v>
      </c>
    </row>
    <row r="8" spans="1:41" x14ac:dyDescent="0.25">
      <c r="A8">
        <v>7</v>
      </c>
      <c r="B8" s="1">
        <v>38899</v>
      </c>
      <c r="C8" s="2">
        <v>1</v>
      </c>
      <c r="D8">
        <v>1288</v>
      </c>
      <c r="E8">
        <v>82</v>
      </c>
      <c r="F8">
        <v>51.6</v>
      </c>
      <c r="G8">
        <v>368</v>
      </c>
      <c r="H8">
        <v>398.41074081749889</v>
      </c>
      <c r="I8">
        <v>-30.41074081749889</v>
      </c>
      <c r="J8">
        <f t="shared" si="12"/>
        <v>58.413313513152957</v>
      </c>
      <c r="K8">
        <f t="shared" si="4"/>
        <v>-0.43500959095339847</v>
      </c>
      <c r="L8" s="12">
        <f t="shared" si="0"/>
        <v>0.59345478998718937</v>
      </c>
      <c r="M8">
        <f t="shared" si="1"/>
        <v>-0.68225135675325321</v>
      </c>
      <c r="N8">
        <f t="shared" si="2"/>
        <v>4980.455618643884</v>
      </c>
      <c r="O8">
        <f t="shared" si="5"/>
        <v>-0.67583089053355461</v>
      </c>
      <c r="P8">
        <f t="shared" si="6"/>
        <v>0.50469213542724067</v>
      </c>
      <c r="Q8">
        <f t="shared" si="7"/>
        <v>0.16986645197560393</v>
      </c>
      <c r="T8" t="s">
        <v>52</v>
      </c>
      <c r="AG8">
        <f t="shared" si="8"/>
        <v>-2.7632624554614447</v>
      </c>
      <c r="AH8">
        <f t="shared" si="9"/>
        <v>2.7632624554614447</v>
      </c>
      <c r="AI8">
        <f t="shared" si="10"/>
        <v>-3.6739064007012763</v>
      </c>
      <c r="AJ8">
        <f t="shared" si="11"/>
        <v>3.6739064007012763</v>
      </c>
    </row>
    <row r="9" spans="1:41" x14ac:dyDescent="0.25">
      <c r="A9">
        <v>8</v>
      </c>
      <c r="B9" s="1">
        <v>38930</v>
      </c>
      <c r="C9" s="2">
        <v>1</v>
      </c>
      <c r="D9">
        <v>325</v>
      </c>
      <c r="E9">
        <v>76.3</v>
      </c>
      <c r="F9">
        <v>33.9</v>
      </c>
      <c r="G9">
        <v>413</v>
      </c>
      <c r="H9">
        <v>276.48862631948361</v>
      </c>
      <c r="I9">
        <v>136.51137368051639</v>
      </c>
      <c r="J9">
        <f t="shared" si="12"/>
        <v>166.92211449801528</v>
      </c>
      <c r="K9">
        <f t="shared" si="4"/>
        <v>1.9527231244257446</v>
      </c>
      <c r="L9" s="12">
        <f t="shared" si="0"/>
        <v>0.16902317774303949</v>
      </c>
      <c r="M9">
        <f t="shared" si="1"/>
        <v>2.1421319264219605</v>
      </c>
      <c r="N9">
        <f t="shared" si="2"/>
        <v>4260.7758989996446</v>
      </c>
      <c r="O9">
        <f t="shared" si="5"/>
        <v>2.2941934491738372</v>
      </c>
      <c r="P9">
        <f t="shared" si="6"/>
        <v>2.9487636428882049E-2</v>
      </c>
      <c r="Q9">
        <f t="shared" si="7"/>
        <v>0.23334031971633593</v>
      </c>
      <c r="T9" t="s">
        <v>10</v>
      </c>
      <c r="U9">
        <f>U3/U4</f>
        <v>0.44657250318589603</v>
      </c>
      <c r="V9">
        <f>V3/V4</f>
        <v>2.1696563632882911E-2</v>
      </c>
      <c r="W9">
        <f>W3/W4</f>
        <v>1.3023923382013911</v>
      </c>
      <c r="X9">
        <f>X3/X4</f>
        <v>1.3666679466306328</v>
      </c>
      <c r="Y9" s="16" t="s">
        <v>72</v>
      </c>
      <c r="Z9" s="16"/>
      <c r="AA9" s="16"/>
      <c r="AB9" s="16"/>
      <c r="AD9" s="21" t="s">
        <v>74</v>
      </c>
      <c r="AG9">
        <f t="shared" si="8"/>
        <v>-2.7632624554614447</v>
      </c>
      <c r="AH9">
        <f t="shared" si="9"/>
        <v>2.7632624554614447</v>
      </c>
      <c r="AI9">
        <f t="shared" si="10"/>
        <v>-3.6739064007012763</v>
      </c>
      <c r="AJ9">
        <f t="shared" si="11"/>
        <v>3.6739064007012763</v>
      </c>
    </row>
    <row r="10" spans="1:41" x14ac:dyDescent="0.25">
      <c r="A10">
        <v>9</v>
      </c>
      <c r="B10" s="1">
        <v>38961</v>
      </c>
      <c r="C10" s="2">
        <v>1</v>
      </c>
      <c r="D10">
        <v>59</v>
      </c>
      <c r="E10">
        <v>93</v>
      </c>
      <c r="F10">
        <v>22.2</v>
      </c>
      <c r="G10">
        <v>240</v>
      </c>
      <c r="H10">
        <v>237.62016808129974</v>
      </c>
      <c r="I10">
        <v>2.3798319187002619</v>
      </c>
      <c r="J10">
        <f t="shared" si="12"/>
        <v>-134.13154176181612</v>
      </c>
      <c r="K10">
        <f t="shared" si="4"/>
        <v>3.4042239079422262E-2</v>
      </c>
      <c r="L10" s="12">
        <f t="shared" si="0"/>
        <v>7.4591697385570935E-2</v>
      </c>
      <c r="M10">
        <f t="shared" si="1"/>
        <v>3.538762542449881E-2</v>
      </c>
      <c r="N10">
        <f t="shared" si="2"/>
        <v>5061.4802618035337</v>
      </c>
      <c r="O10">
        <f t="shared" si="5"/>
        <v>3.4772892302554509E-2</v>
      </c>
      <c r="P10">
        <f t="shared" si="6"/>
        <v>0.97250755073919692</v>
      </c>
      <c r="Q10">
        <f t="shared" si="7"/>
        <v>2.5234804837008728E-5</v>
      </c>
      <c r="U10">
        <f>TDIST(ABS(U9),$V6,2)</f>
        <v>0.65850084291990885</v>
      </c>
      <c r="V10">
        <f>TDIST(ABS(V9),$V6,2)</f>
        <v>0.98283860482641294</v>
      </c>
      <c r="W10">
        <f>TDIST(ABS(W9),$V6,2)</f>
        <v>0.20303124990178831</v>
      </c>
      <c r="X10">
        <f>TDIST(ABS(X9),$V6,2)</f>
        <v>0.18223234848630204</v>
      </c>
      <c r="Y10" s="16"/>
      <c r="Z10" s="16"/>
      <c r="AA10" s="16"/>
      <c r="AB10" s="16"/>
      <c r="AD10" s="21"/>
      <c r="AG10">
        <f t="shared" si="8"/>
        <v>-2.7632624554614447</v>
      </c>
      <c r="AH10">
        <f t="shared" si="9"/>
        <v>2.7632624554614447</v>
      </c>
      <c r="AI10">
        <f t="shared" si="10"/>
        <v>-3.6739064007012763</v>
      </c>
      <c r="AJ10">
        <f t="shared" si="11"/>
        <v>3.6739064007012763</v>
      </c>
    </row>
    <row r="11" spans="1:41" x14ac:dyDescent="0.25">
      <c r="A11">
        <v>10</v>
      </c>
      <c r="B11" s="1">
        <v>38991</v>
      </c>
      <c r="C11" s="2">
        <v>1</v>
      </c>
      <c r="D11">
        <v>69</v>
      </c>
      <c r="E11">
        <v>92.6</v>
      </c>
      <c r="F11">
        <v>20.9</v>
      </c>
      <c r="G11">
        <v>243</v>
      </c>
      <c r="H11">
        <v>237.604780694266</v>
      </c>
      <c r="I11">
        <v>5.3952193057340025</v>
      </c>
      <c r="J11">
        <f t="shared" si="12"/>
        <v>3.0153873870337407</v>
      </c>
      <c r="K11">
        <f t="shared" si="4"/>
        <v>7.7175763569059017E-2</v>
      </c>
      <c r="L11" s="12">
        <f t="shared" si="0"/>
        <v>5.8098607395678771E-2</v>
      </c>
      <c r="M11">
        <f t="shared" si="1"/>
        <v>7.9520337667318114E-2</v>
      </c>
      <c r="N11">
        <f t="shared" si="2"/>
        <v>5060.5951277519862</v>
      </c>
      <c r="O11">
        <f t="shared" si="5"/>
        <v>7.8145790123024778E-2</v>
      </c>
      <c r="P11">
        <f t="shared" si="6"/>
        <v>0.93826787087441665</v>
      </c>
      <c r="Q11">
        <f t="shared" si="7"/>
        <v>9.7511698979759322E-5</v>
      </c>
      <c r="Y11" s="16"/>
      <c r="Z11" s="16"/>
      <c r="AA11" s="16"/>
      <c r="AB11" s="16"/>
      <c r="AD11" s="21"/>
      <c r="AG11">
        <f t="shared" si="8"/>
        <v>-2.7632624554614447</v>
      </c>
      <c r="AH11">
        <f t="shared" si="9"/>
        <v>2.7632624554614447</v>
      </c>
      <c r="AI11">
        <f t="shared" si="10"/>
        <v>-3.6739064007012763</v>
      </c>
      <c r="AJ11">
        <f t="shared" si="11"/>
        <v>3.6739064007012763</v>
      </c>
    </row>
    <row r="12" spans="1:41" x14ac:dyDescent="0.25">
      <c r="A12">
        <v>11</v>
      </c>
      <c r="B12" s="1">
        <v>39022</v>
      </c>
      <c r="C12" s="2">
        <v>1</v>
      </c>
      <c r="D12">
        <v>363</v>
      </c>
      <c r="E12">
        <v>91.3</v>
      </c>
      <c r="F12">
        <v>36</v>
      </c>
      <c r="G12">
        <v>325</v>
      </c>
      <c r="H12">
        <v>282.99628734206021</v>
      </c>
      <c r="I12">
        <v>42.003712657939786</v>
      </c>
      <c r="J12">
        <f t="shared" si="12"/>
        <v>36.608493352205784</v>
      </c>
      <c r="K12">
        <f t="shared" si="4"/>
        <v>0.6008409322057825</v>
      </c>
      <c r="L12" s="12">
        <f t="shared" si="0"/>
        <v>9.8266494986954028E-2</v>
      </c>
      <c r="M12">
        <f t="shared" si="1"/>
        <v>0.63273288686737572</v>
      </c>
      <c r="N12">
        <f t="shared" si="2"/>
        <v>4991.8210538263902</v>
      </c>
      <c r="O12">
        <f t="shared" si="5"/>
        <v>0.62606448961482186</v>
      </c>
      <c r="P12">
        <f t="shared" si="6"/>
        <v>0.53634333730592876</v>
      </c>
      <c r="Q12">
        <f t="shared" si="7"/>
        <v>1.0907069575129222E-2</v>
      </c>
      <c r="U12" t="s">
        <v>21</v>
      </c>
      <c r="AD12" s="21"/>
      <c r="AG12">
        <f t="shared" si="8"/>
        <v>-2.7632624554614447</v>
      </c>
      <c r="AH12">
        <f t="shared" si="9"/>
        <v>2.7632624554614447</v>
      </c>
      <c r="AI12">
        <f t="shared" si="10"/>
        <v>-3.6739064007012763</v>
      </c>
      <c r="AJ12">
        <f t="shared" si="11"/>
        <v>3.6739064007012763</v>
      </c>
    </row>
    <row r="13" spans="1:41" x14ac:dyDescent="0.25">
      <c r="A13">
        <v>12</v>
      </c>
      <c r="B13" s="1">
        <v>39052</v>
      </c>
      <c r="C13" s="2">
        <v>1</v>
      </c>
      <c r="D13">
        <v>37</v>
      </c>
      <c r="E13">
        <v>84</v>
      </c>
      <c r="F13">
        <v>12.8</v>
      </c>
      <c r="G13">
        <v>156</v>
      </c>
      <c r="H13">
        <v>226.85961244168107</v>
      </c>
      <c r="I13">
        <v>-70.859612441681065</v>
      </c>
      <c r="J13">
        <f t="shared" si="12"/>
        <v>-112.86332509962085</v>
      </c>
      <c r="K13">
        <f t="shared" si="4"/>
        <v>-1.0136093431053474</v>
      </c>
      <c r="L13" s="12">
        <f t="shared" si="0"/>
        <v>8.9996880972699408E-2</v>
      </c>
      <c r="M13">
        <f t="shared" si="1"/>
        <v>-1.0625494837930394</v>
      </c>
      <c r="N13">
        <f t="shared" si="2"/>
        <v>4864.6396744330987</v>
      </c>
      <c r="O13">
        <f t="shared" si="5"/>
        <v>-1.0650058504759328</v>
      </c>
      <c r="P13">
        <f t="shared" si="6"/>
        <v>0.29597150483039869</v>
      </c>
      <c r="Q13">
        <f t="shared" si="7"/>
        <v>2.7914054071322407E-2</v>
      </c>
      <c r="AD13" s="21"/>
      <c r="AG13">
        <f t="shared" si="8"/>
        <v>-2.7632624554614447</v>
      </c>
      <c r="AH13">
        <f t="shared" si="9"/>
        <v>2.7632624554614447</v>
      </c>
      <c r="AI13">
        <f t="shared" si="10"/>
        <v>-3.6739064007012763</v>
      </c>
      <c r="AJ13">
        <f t="shared" si="11"/>
        <v>3.6739064007012763</v>
      </c>
    </row>
    <row r="14" spans="1:41" x14ac:dyDescent="0.25">
      <c r="A14">
        <v>13</v>
      </c>
      <c r="B14" s="1">
        <v>39083</v>
      </c>
      <c r="C14" s="2">
        <v>1</v>
      </c>
      <c r="D14">
        <v>101</v>
      </c>
      <c r="E14">
        <v>77.5</v>
      </c>
      <c r="F14">
        <v>11.7</v>
      </c>
      <c r="G14">
        <v>280</v>
      </c>
      <c r="H14">
        <v>232.78721574752353</v>
      </c>
      <c r="I14">
        <v>47.212784252476467</v>
      </c>
      <c r="J14">
        <f t="shared" si="12"/>
        <v>118.07239669415753</v>
      </c>
      <c r="K14">
        <f t="shared" si="4"/>
        <v>0.67535395104952178</v>
      </c>
      <c r="L14" s="12">
        <f t="shared" si="0"/>
        <v>0.18820604682021339</v>
      </c>
      <c r="M14">
        <f t="shared" si="1"/>
        <v>0.74956368730960166</v>
      </c>
      <c r="N14">
        <f t="shared" si="2"/>
        <v>4963.6335325039736</v>
      </c>
      <c r="O14">
        <f t="shared" si="5"/>
        <v>0.74376690800814926</v>
      </c>
      <c r="P14">
        <f t="shared" si="6"/>
        <v>0.46321362700065138</v>
      </c>
      <c r="Q14">
        <f t="shared" si="7"/>
        <v>3.256453245333172E-2</v>
      </c>
      <c r="U14" t="s">
        <v>11</v>
      </c>
      <c r="V14">
        <v>0</v>
      </c>
      <c r="W14">
        <v>1</v>
      </c>
      <c r="X14">
        <v>0</v>
      </c>
      <c r="Y14">
        <v>1</v>
      </c>
      <c r="AA14" t="s">
        <v>12</v>
      </c>
      <c r="AB14">
        <v>0</v>
      </c>
      <c r="AD14" s="21"/>
      <c r="AG14">
        <f t="shared" si="8"/>
        <v>-2.7632624554614447</v>
      </c>
      <c r="AH14">
        <f t="shared" si="9"/>
        <v>2.7632624554614447</v>
      </c>
      <c r="AI14">
        <f t="shared" si="10"/>
        <v>-3.6739064007012763</v>
      </c>
      <c r="AJ14">
        <f t="shared" si="11"/>
        <v>3.6739064007012763</v>
      </c>
    </row>
    <row r="15" spans="1:41" x14ac:dyDescent="0.25">
      <c r="A15">
        <v>14</v>
      </c>
      <c r="B15" s="1">
        <v>39114</v>
      </c>
      <c r="C15" s="2">
        <v>1</v>
      </c>
      <c r="D15">
        <v>99</v>
      </c>
      <c r="E15">
        <v>93.2</v>
      </c>
      <c r="F15">
        <v>18.600000000000001</v>
      </c>
      <c r="G15">
        <v>156</v>
      </c>
      <c r="H15">
        <v>238.98466038716921</v>
      </c>
      <c r="I15">
        <v>-82.984660387169214</v>
      </c>
      <c r="J15">
        <f t="shared" si="12"/>
        <v>-130.19744463964568</v>
      </c>
      <c r="K15">
        <f t="shared" si="4"/>
        <v>-1.1870517521117763</v>
      </c>
      <c r="L15" s="12">
        <f t="shared" si="0"/>
        <v>3.819513301545871E-2</v>
      </c>
      <c r="M15">
        <f t="shared" si="1"/>
        <v>-1.2103923444865938</v>
      </c>
      <c r="N15">
        <f t="shared" si="2"/>
        <v>4805.9871131244718</v>
      </c>
      <c r="O15">
        <f t="shared" si="5"/>
        <v>-1.2205709652838928</v>
      </c>
      <c r="P15">
        <f t="shared" si="6"/>
        <v>0.2324282805220429</v>
      </c>
      <c r="Q15">
        <f t="shared" si="7"/>
        <v>1.4544989145135676E-2</v>
      </c>
      <c r="AD15" s="21"/>
      <c r="AG15">
        <f t="shared" si="8"/>
        <v>-2.7632624554614447</v>
      </c>
      <c r="AH15">
        <f t="shared" si="9"/>
        <v>2.7632624554614447</v>
      </c>
      <c r="AI15">
        <f t="shared" si="10"/>
        <v>-3.6739064007012763</v>
      </c>
      <c r="AJ15">
        <f t="shared" si="11"/>
        <v>3.6739064007012763</v>
      </c>
    </row>
    <row r="16" spans="1:41" x14ac:dyDescent="0.25">
      <c r="A16">
        <v>15</v>
      </c>
      <c r="B16" s="1">
        <v>39142</v>
      </c>
      <c r="C16" s="2">
        <v>1</v>
      </c>
      <c r="D16">
        <v>125</v>
      </c>
      <c r="E16">
        <v>90.5</v>
      </c>
      <c r="F16">
        <v>19.399999999999999</v>
      </c>
      <c r="G16">
        <v>438</v>
      </c>
      <c r="H16">
        <v>242.45449216362013</v>
      </c>
      <c r="I16">
        <v>195.54550783637987</v>
      </c>
      <c r="J16">
        <f t="shared" si="12"/>
        <v>278.53016822354908</v>
      </c>
      <c r="K16">
        <f t="shared" si="4"/>
        <v>2.7971752443377085</v>
      </c>
      <c r="L16" s="12">
        <f t="shared" si="0"/>
        <v>3.6508894740572811E-2</v>
      </c>
      <c r="M16">
        <f t="shared" si="1"/>
        <v>2.849678207008604</v>
      </c>
      <c r="N16">
        <f t="shared" si="2"/>
        <v>3644.3069385399372</v>
      </c>
      <c r="O16">
        <f t="shared" si="5"/>
        <v>3.3000195655353868</v>
      </c>
      <c r="P16">
        <f t="shared" si="6"/>
        <v>2.6403182172106882E-3</v>
      </c>
      <c r="Q16">
        <f t="shared" si="7"/>
        <v>7.6927678508309977E-2</v>
      </c>
      <c r="U16" s="12" t="s">
        <v>93</v>
      </c>
      <c r="V16">
        <f t="array" ref="V16:Y19">MINVERSE(MMULT(TRANSPOSE(C2:F34),C2:F34))</f>
        <v>4.785079574222534</v>
      </c>
      <c r="W16">
        <v>3.409403155667802E-4</v>
      </c>
      <c r="X16">
        <v>-4.7990901290521422E-2</v>
      </c>
      <c r="Y16">
        <v>-1.961214386519225E-2</v>
      </c>
      <c r="AA16" t="s">
        <v>15</v>
      </c>
      <c r="AB16">
        <f>MMULT(V14:Y14,AB3:AB6)-AB14</f>
        <v>0.96386266637782825</v>
      </c>
      <c r="AD16" s="21"/>
      <c r="AG16">
        <f t="shared" si="8"/>
        <v>-2.7632624554614447</v>
      </c>
      <c r="AH16">
        <f t="shared" si="9"/>
        <v>2.7632624554614447</v>
      </c>
      <c r="AI16">
        <f t="shared" si="10"/>
        <v>-3.6739064007012763</v>
      </c>
      <c r="AJ16">
        <f t="shared" si="11"/>
        <v>3.6739064007012763</v>
      </c>
    </row>
    <row r="17" spans="1:36" x14ac:dyDescent="0.25">
      <c r="A17">
        <v>16</v>
      </c>
      <c r="B17" s="1">
        <v>39173</v>
      </c>
      <c r="C17" s="2">
        <v>1</v>
      </c>
      <c r="D17">
        <v>52</v>
      </c>
      <c r="E17">
        <v>93.3</v>
      </c>
      <c r="F17">
        <v>11.2</v>
      </c>
      <c r="G17">
        <v>272</v>
      </c>
      <c r="H17">
        <v>227.47074976900248</v>
      </c>
      <c r="I17">
        <v>44.529250230997519</v>
      </c>
      <c r="J17">
        <f t="shared" si="12"/>
        <v>-151.01625760538235</v>
      </c>
      <c r="K17">
        <f t="shared" si="4"/>
        <v>0.63696741374026422</v>
      </c>
      <c r="L17" s="12">
        <f t="shared" si="0"/>
        <v>5.2738582006373144E-2</v>
      </c>
      <c r="M17">
        <f t="shared" si="1"/>
        <v>0.6544587682905314</v>
      </c>
      <c r="N17">
        <f t="shared" si="2"/>
        <v>4986.9399401244964</v>
      </c>
      <c r="O17">
        <f t="shared" si="5"/>
        <v>0.64787823344979112</v>
      </c>
      <c r="P17">
        <f t="shared" si="6"/>
        <v>0.52234123910141794</v>
      </c>
      <c r="Q17">
        <f t="shared" si="7"/>
        <v>5.9616048949938756E-3</v>
      </c>
      <c r="U17" t="s">
        <v>13</v>
      </c>
      <c r="V17">
        <v>3.4094031556679137E-4</v>
      </c>
      <c r="W17">
        <v>1.4789475158280899E-6</v>
      </c>
      <c r="X17">
        <v>-6.2613620002143274E-7</v>
      </c>
      <c r="Y17">
        <v>-2.8070677861186559E-5</v>
      </c>
      <c r="AG17">
        <f t="shared" si="8"/>
        <v>-2.7632624554614447</v>
      </c>
      <c r="AH17">
        <f t="shared" si="9"/>
        <v>2.7632624554614447</v>
      </c>
      <c r="AI17">
        <f t="shared" si="10"/>
        <v>-3.6739064007012763</v>
      </c>
      <c r="AJ17">
        <f t="shared" si="11"/>
        <v>3.6739064007012763</v>
      </c>
    </row>
    <row r="18" spans="1:36" x14ac:dyDescent="0.25">
      <c r="A18">
        <v>17</v>
      </c>
      <c r="B18" s="1">
        <v>39203</v>
      </c>
      <c r="C18" s="2">
        <v>1</v>
      </c>
      <c r="D18">
        <v>560</v>
      </c>
      <c r="E18">
        <v>106</v>
      </c>
      <c r="F18">
        <v>21</v>
      </c>
      <c r="G18">
        <v>345</v>
      </c>
      <c r="H18">
        <v>292.51043004607135</v>
      </c>
      <c r="I18">
        <v>52.489569953928651</v>
      </c>
      <c r="J18">
        <f t="shared" si="12"/>
        <v>7.960319722931132</v>
      </c>
      <c r="K18">
        <f t="shared" si="4"/>
        <v>0.75083558444059695</v>
      </c>
      <c r="L18" s="12">
        <f t="shared" si="0"/>
        <v>0.3075063302754234</v>
      </c>
      <c r="M18">
        <f t="shared" si="1"/>
        <v>0.90227088417967327</v>
      </c>
      <c r="N18">
        <f t="shared" si="2"/>
        <v>4919.6059985808915</v>
      </c>
      <c r="O18">
        <f t="shared" si="5"/>
        <v>0.89929038393543759</v>
      </c>
      <c r="P18">
        <f t="shared" si="6"/>
        <v>0.3761671794267335</v>
      </c>
      <c r="Q18">
        <f t="shared" si="7"/>
        <v>9.0375798552672276E-2</v>
      </c>
      <c r="V18">
        <v>-4.7990901290521401E-2</v>
      </c>
      <c r="W18">
        <v>-6.2613620002131246E-7</v>
      </c>
      <c r="X18">
        <v>4.9956013480885692E-4</v>
      </c>
      <c r="Y18">
        <v>1.0483434448323377E-4</v>
      </c>
      <c r="AA18" t="s">
        <v>14</v>
      </c>
      <c r="AB18">
        <f>AB16</f>
        <v>0.96386266637782825</v>
      </c>
      <c r="AG18">
        <f t="shared" si="8"/>
        <v>-2.7632624554614447</v>
      </c>
      <c r="AH18">
        <f t="shared" si="9"/>
        <v>2.7632624554614447</v>
      </c>
      <c r="AI18">
        <f t="shared" si="10"/>
        <v>-3.6739064007012763</v>
      </c>
      <c r="AJ18">
        <f t="shared" si="11"/>
        <v>3.6739064007012763</v>
      </c>
    </row>
    <row r="19" spans="1:36" x14ac:dyDescent="0.25">
      <c r="A19">
        <v>18</v>
      </c>
      <c r="B19" s="1">
        <v>39234</v>
      </c>
      <c r="C19" s="2">
        <v>1</v>
      </c>
      <c r="D19">
        <v>85</v>
      </c>
      <c r="E19">
        <v>94</v>
      </c>
      <c r="F19">
        <v>20.100000000000001</v>
      </c>
      <c r="G19">
        <v>198</v>
      </c>
      <c r="H19">
        <v>238.74133498163548</v>
      </c>
      <c r="I19">
        <v>-40.741334981635475</v>
      </c>
      <c r="J19">
        <f t="shared" si="12"/>
        <v>-93.230904935564126</v>
      </c>
      <c r="K19">
        <f t="shared" si="4"/>
        <v>-0.58278328606380314</v>
      </c>
      <c r="L19" s="12">
        <f t="shared" si="0"/>
        <v>4.9075525760995969E-2</v>
      </c>
      <c r="M19">
        <f t="shared" si="1"/>
        <v>-0.59763231896587887</v>
      </c>
      <c r="N19">
        <f t="shared" si="2"/>
        <v>4999.3588864181711</v>
      </c>
      <c r="O19">
        <f t="shared" si="5"/>
        <v>-0.59088788512429025</v>
      </c>
      <c r="P19">
        <f t="shared" si="6"/>
        <v>0.55933554264884555</v>
      </c>
      <c r="Q19">
        <f t="shared" si="7"/>
        <v>4.6081551774225992E-3</v>
      </c>
      <c r="V19">
        <v>-1.96121438651925E-2</v>
      </c>
      <c r="W19">
        <v>-2.8070677861186548E-5</v>
      </c>
      <c r="X19">
        <v>1.0483434448323646E-4</v>
      </c>
      <c r="Y19">
        <v>7.4678873966663336E-4</v>
      </c>
      <c r="AG19">
        <f t="shared" si="8"/>
        <v>-2.7632624554614447</v>
      </c>
      <c r="AH19">
        <f t="shared" si="9"/>
        <v>2.7632624554614447</v>
      </c>
      <c r="AI19">
        <f t="shared" si="10"/>
        <v>-3.6739064007012763</v>
      </c>
      <c r="AJ19">
        <f t="shared" si="11"/>
        <v>3.6739064007012763</v>
      </c>
    </row>
    <row r="20" spans="1:36" x14ac:dyDescent="0.25">
      <c r="A20">
        <v>19</v>
      </c>
      <c r="B20" s="1">
        <v>39264</v>
      </c>
      <c r="C20" s="2">
        <v>1</v>
      </c>
      <c r="D20">
        <v>72</v>
      </c>
      <c r="E20">
        <v>88</v>
      </c>
      <c r="F20">
        <v>8.3000000000000007</v>
      </c>
      <c r="G20">
        <v>166</v>
      </c>
      <c r="H20">
        <v>227.0314790723337</v>
      </c>
      <c r="I20">
        <v>-61.031479072333696</v>
      </c>
      <c r="J20">
        <f t="shared" si="12"/>
        <v>-20.29014409069822</v>
      </c>
      <c r="K20">
        <f t="shared" si="4"/>
        <v>-0.87302308437221121</v>
      </c>
      <c r="L20" s="12">
        <f t="shared" si="0"/>
        <v>0.1015791268424131</v>
      </c>
      <c r="M20">
        <f t="shared" si="1"/>
        <v>-0.92105552220378217</v>
      </c>
      <c r="N20">
        <f t="shared" si="2"/>
        <v>4913.6278658092506</v>
      </c>
      <c r="O20">
        <f t="shared" si="5"/>
        <v>-0.91857124750733576</v>
      </c>
      <c r="P20">
        <f t="shared" si="6"/>
        <v>0.36616549880202409</v>
      </c>
      <c r="Q20">
        <f t="shared" si="7"/>
        <v>2.3979287355726246E-2</v>
      </c>
      <c r="AG20">
        <f t="shared" si="8"/>
        <v>-2.7632624554614447</v>
      </c>
      <c r="AH20">
        <f t="shared" si="9"/>
        <v>2.7632624554614447</v>
      </c>
      <c r="AI20">
        <f t="shared" si="10"/>
        <v>-3.6739064007012763</v>
      </c>
      <c r="AJ20">
        <f t="shared" si="11"/>
        <v>3.6739064007012763</v>
      </c>
    </row>
    <row r="21" spans="1:36" x14ac:dyDescent="0.25">
      <c r="A21">
        <v>20</v>
      </c>
      <c r="B21" s="1">
        <v>39295</v>
      </c>
      <c r="C21" s="2">
        <v>1</v>
      </c>
      <c r="D21">
        <v>197</v>
      </c>
      <c r="E21">
        <v>91.5</v>
      </c>
      <c r="F21">
        <v>25.2</v>
      </c>
      <c r="G21">
        <v>236</v>
      </c>
      <c r="H21">
        <v>255.40880335440892</v>
      </c>
      <c r="I21">
        <v>-19.408803354408917</v>
      </c>
      <c r="J21">
        <f t="shared" si="12"/>
        <v>41.622675717924778</v>
      </c>
      <c r="K21">
        <f t="shared" si="4"/>
        <v>-0.27763268441122968</v>
      </c>
      <c r="L21" s="12">
        <f t="shared" si="0"/>
        <v>4.4875686141625161E-2</v>
      </c>
      <c r="M21">
        <f t="shared" si="1"/>
        <v>-0.28407998863606293</v>
      </c>
      <c r="N21">
        <f t="shared" si="2"/>
        <v>5047.6130997317241</v>
      </c>
      <c r="O21">
        <f t="shared" si="5"/>
        <v>-0.27952829797694284</v>
      </c>
      <c r="P21">
        <f t="shared" si="6"/>
        <v>0.78189394967188819</v>
      </c>
      <c r="Q21">
        <f t="shared" si="7"/>
        <v>9.4792176199829585E-4</v>
      </c>
      <c r="U21" s="12" t="s">
        <v>94</v>
      </c>
      <c r="V21">
        <f t="array" ref="V21">MMULT(MMULT(V14:Y14,V16:Y19),TRANSPOSE(V14:Y14))</f>
        <v>6.9212633146008827E-4</v>
      </c>
      <c r="AG21">
        <f t="shared" si="8"/>
        <v>-2.7632624554614447</v>
      </c>
      <c r="AH21">
        <f t="shared" si="9"/>
        <v>2.7632624554614447</v>
      </c>
      <c r="AI21">
        <f t="shared" si="10"/>
        <v>-3.6739064007012763</v>
      </c>
      <c r="AJ21">
        <f t="shared" si="11"/>
        <v>3.6739064007012763</v>
      </c>
    </row>
    <row r="22" spans="1:36" x14ac:dyDescent="0.25">
      <c r="A22">
        <v>21</v>
      </c>
      <c r="B22" s="1">
        <v>39326</v>
      </c>
      <c r="C22" s="2">
        <v>1</v>
      </c>
      <c r="D22">
        <v>242</v>
      </c>
      <c r="E22">
        <v>85.5</v>
      </c>
      <c r="F22">
        <v>16.600000000000001</v>
      </c>
      <c r="G22">
        <v>168</v>
      </c>
      <c r="H22">
        <v>252.85104765175618</v>
      </c>
      <c r="I22">
        <v>-84.851047651756176</v>
      </c>
      <c r="J22">
        <f t="shared" si="12"/>
        <v>-65.442244297347258</v>
      </c>
      <c r="K22">
        <f t="shared" si="4"/>
        <v>-1.2137494365056214</v>
      </c>
      <c r="L22" s="12">
        <f t="shared" si="0"/>
        <v>8.2976000672159322E-2</v>
      </c>
      <c r="M22">
        <f t="shared" si="1"/>
        <v>-1.2674729234866975</v>
      </c>
      <c r="N22">
        <f t="shared" si="2"/>
        <v>4781.3003379502798</v>
      </c>
      <c r="O22">
        <f t="shared" si="5"/>
        <v>-1.2814269268229206</v>
      </c>
      <c r="P22">
        <f t="shared" si="6"/>
        <v>0.21055464370635044</v>
      </c>
      <c r="Q22">
        <f t="shared" si="7"/>
        <v>3.634035675508715E-2</v>
      </c>
      <c r="AG22">
        <f t="shared" si="8"/>
        <v>-2.7632624554614447</v>
      </c>
      <c r="AH22">
        <f t="shared" si="9"/>
        <v>2.7632624554614447</v>
      </c>
      <c r="AI22">
        <f t="shared" si="10"/>
        <v>-3.6739064007012763</v>
      </c>
      <c r="AJ22">
        <f t="shared" si="11"/>
        <v>3.6739064007012763</v>
      </c>
    </row>
    <row r="23" spans="1:36" x14ac:dyDescent="0.25">
      <c r="A23">
        <v>22</v>
      </c>
      <c r="B23" s="1">
        <v>39356</v>
      </c>
      <c r="C23" s="2">
        <v>1</v>
      </c>
      <c r="D23">
        <v>245</v>
      </c>
      <c r="E23">
        <v>89.5</v>
      </c>
      <c r="F23">
        <v>22.7</v>
      </c>
      <c r="G23">
        <v>269</v>
      </c>
      <c r="H23">
        <v>258.52296602552798</v>
      </c>
      <c r="I23">
        <v>10.477033974472022</v>
      </c>
      <c r="J23">
        <f t="shared" si="12"/>
        <v>95.328081626228197</v>
      </c>
      <c r="K23">
        <f t="shared" si="4"/>
        <v>0.14986843927910501</v>
      </c>
      <c r="L23" s="12">
        <f t="shared" si="0"/>
        <v>3.2849869557053872E-2</v>
      </c>
      <c r="M23">
        <f t="shared" si="1"/>
        <v>0.15239237491758284</v>
      </c>
      <c r="N23">
        <f t="shared" si="2"/>
        <v>5057.6453875269153</v>
      </c>
      <c r="O23">
        <f t="shared" si="5"/>
        <v>0.14980186384413113</v>
      </c>
      <c r="P23">
        <f t="shared" si="6"/>
        <v>0.8819947949346123</v>
      </c>
      <c r="Q23">
        <f t="shared" si="7"/>
        <v>1.9719969450785954E-4</v>
      </c>
      <c r="U23" s="12" t="s">
        <v>95</v>
      </c>
      <c r="V23">
        <f>1/V21</f>
        <v>1444.8229384517579</v>
      </c>
      <c r="AG23">
        <f t="shared" si="8"/>
        <v>-2.7632624554614447</v>
      </c>
      <c r="AH23">
        <f t="shared" si="9"/>
        <v>2.7632624554614447</v>
      </c>
      <c r="AI23">
        <f t="shared" si="10"/>
        <v>-3.6739064007012763</v>
      </c>
      <c r="AJ23">
        <f t="shared" si="11"/>
        <v>3.6739064007012763</v>
      </c>
    </row>
    <row r="24" spans="1:36" x14ac:dyDescent="0.25">
      <c r="A24">
        <v>23</v>
      </c>
      <c r="B24" s="1">
        <v>39387</v>
      </c>
      <c r="C24" s="2">
        <v>1</v>
      </c>
      <c r="D24">
        <v>154</v>
      </c>
      <c r="E24">
        <v>103.5</v>
      </c>
      <c r="F24">
        <v>21.3</v>
      </c>
      <c r="G24">
        <v>296</v>
      </c>
      <c r="H24">
        <v>247.7271970213273</v>
      </c>
      <c r="I24">
        <v>48.272802978672701</v>
      </c>
      <c r="J24">
        <f t="shared" si="12"/>
        <v>37.795769004200679</v>
      </c>
      <c r="K24">
        <f t="shared" si="4"/>
        <v>0.69051695925286782</v>
      </c>
      <c r="L24" s="12">
        <f t="shared" si="0"/>
        <v>0.10390391574911019</v>
      </c>
      <c r="M24">
        <f t="shared" si="1"/>
        <v>0.7294525715304091</v>
      </c>
      <c r="N24">
        <f t="shared" si="2"/>
        <v>4968.8252065551014</v>
      </c>
      <c r="O24">
        <f t="shared" si="5"/>
        <v>0.72343308656849059</v>
      </c>
      <c r="P24">
        <f t="shared" si="6"/>
        <v>0.47541453176506832</v>
      </c>
      <c r="Q24">
        <f t="shared" si="7"/>
        <v>1.5424513081852862E-2</v>
      </c>
      <c r="AG24">
        <f t="shared" si="8"/>
        <v>-2.7632624554614447</v>
      </c>
      <c r="AH24">
        <f t="shared" si="9"/>
        <v>2.7632624554614447</v>
      </c>
      <c r="AI24">
        <f t="shared" si="10"/>
        <v>-3.6739064007012763</v>
      </c>
      <c r="AJ24">
        <f t="shared" si="11"/>
        <v>3.6739064007012763</v>
      </c>
    </row>
    <row r="25" spans="1:36" x14ac:dyDescent="0.25">
      <c r="A25">
        <v>24</v>
      </c>
      <c r="B25" s="1">
        <v>39417</v>
      </c>
      <c r="C25" s="2">
        <v>1</v>
      </c>
      <c r="D25">
        <v>228</v>
      </c>
      <c r="E25">
        <v>104</v>
      </c>
      <c r="F25">
        <v>10.199999999999999</v>
      </c>
      <c r="G25">
        <v>236</v>
      </c>
      <c r="H25">
        <v>246.46798446736787</v>
      </c>
      <c r="I25">
        <v>-10.46798446736787</v>
      </c>
      <c r="J25">
        <f t="shared" si="12"/>
        <v>-58.740787446040571</v>
      </c>
      <c r="K25">
        <f t="shared" si="4"/>
        <v>-0.14973899085799186</v>
      </c>
      <c r="L25" s="12">
        <f t="shared" si="0"/>
        <v>0.1783334063107975</v>
      </c>
      <c r="M25">
        <f t="shared" si="1"/>
        <v>-0.16519126798891381</v>
      </c>
      <c r="N25">
        <f t="shared" si="2"/>
        <v>5056.9359260139927</v>
      </c>
      <c r="O25">
        <f t="shared" si="5"/>
        <v>-0.16239457946649435</v>
      </c>
      <c r="P25">
        <f t="shared" si="6"/>
        <v>0.87216143302516169</v>
      </c>
      <c r="Q25">
        <f t="shared" si="7"/>
        <v>1.4806460655671055E-3</v>
      </c>
      <c r="U25" s="12" t="s">
        <v>96</v>
      </c>
      <c r="X25">
        <f>AB18^2*V23</f>
        <v>1342.2856455657759</v>
      </c>
      <c r="AG25">
        <f t="shared" si="8"/>
        <v>-2.7632624554614447</v>
      </c>
      <c r="AH25">
        <f t="shared" si="9"/>
        <v>2.7632624554614447</v>
      </c>
      <c r="AI25">
        <f t="shared" si="10"/>
        <v>-3.6739064007012763</v>
      </c>
      <c r="AJ25">
        <f t="shared" si="11"/>
        <v>3.6739064007012763</v>
      </c>
    </row>
    <row r="26" spans="1:36" x14ac:dyDescent="0.25">
      <c r="A26">
        <v>25</v>
      </c>
      <c r="B26" s="1">
        <v>39448</v>
      </c>
      <c r="C26" s="2">
        <v>1</v>
      </c>
      <c r="D26">
        <v>80</v>
      </c>
      <c r="E26">
        <v>90.5</v>
      </c>
      <c r="F26">
        <v>12.1</v>
      </c>
      <c r="G26">
        <v>269</v>
      </c>
      <c r="H26">
        <v>231.24395554360856</v>
      </c>
      <c r="I26">
        <v>37.756044456391436</v>
      </c>
      <c r="J26">
        <f t="shared" si="12"/>
        <v>48.224028923759306</v>
      </c>
      <c r="K26">
        <f t="shared" si="4"/>
        <v>0.54008028129135088</v>
      </c>
      <c r="L26" s="12">
        <f t="shared" si="0"/>
        <v>5.5174420522487576E-2</v>
      </c>
      <c r="M26">
        <f t="shared" si="1"/>
        <v>0.55562592319989823</v>
      </c>
      <c r="N26">
        <f t="shared" si="2"/>
        <v>5007.8144058276885</v>
      </c>
      <c r="O26">
        <f t="shared" si="5"/>
        <v>0.54889156255495619</v>
      </c>
      <c r="P26">
        <f t="shared" si="6"/>
        <v>0.58743068724181557</v>
      </c>
      <c r="Q26">
        <f t="shared" si="7"/>
        <v>4.5070372410466646E-3</v>
      </c>
      <c r="AG26">
        <f t="shared" si="8"/>
        <v>-2.7632624554614447</v>
      </c>
      <c r="AH26">
        <f t="shared" si="9"/>
        <v>2.7632624554614447</v>
      </c>
      <c r="AI26">
        <f t="shared" si="10"/>
        <v>-3.6739064007012763</v>
      </c>
      <c r="AJ26">
        <f t="shared" si="11"/>
        <v>3.6739064007012763</v>
      </c>
    </row>
    <row r="27" spans="1:36" x14ac:dyDescent="0.25">
      <c r="A27">
        <v>26</v>
      </c>
      <c r="B27" s="1">
        <v>39479</v>
      </c>
      <c r="C27" s="2">
        <v>1</v>
      </c>
      <c r="D27">
        <v>28</v>
      </c>
      <c r="E27">
        <v>104</v>
      </c>
      <c r="F27">
        <v>22</v>
      </c>
      <c r="G27">
        <v>142</v>
      </c>
      <c r="H27">
        <v>234.38997154004196</v>
      </c>
      <c r="I27">
        <v>-92.389971540041955</v>
      </c>
      <c r="J27">
        <f t="shared" si="12"/>
        <v>-130.14601599643339</v>
      </c>
      <c r="K27">
        <f t="shared" si="4"/>
        <v>-1.3215897622823913</v>
      </c>
      <c r="L27" s="12">
        <f t="shared" si="0"/>
        <v>0.16647036434238949</v>
      </c>
      <c r="M27">
        <f t="shared" si="1"/>
        <v>-1.447558563712976</v>
      </c>
      <c r="N27">
        <f t="shared" si="2"/>
        <v>4695.9604125918622</v>
      </c>
      <c r="O27">
        <f t="shared" si="5"/>
        <v>-1.4767333978584354</v>
      </c>
      <c r="P27">
        <f t="shared" si="6"/>
        <v>0.15090672052894422</v>
      </c>
      <c r="Q27">
        <f t="shared" si="7"/>
        <v>0.10462324333973452</v>
      </c>
      <c r="U27" t="s">
        <v>16</v>
      </c>
      <c r="V27" t="s">
        <v>17</v>
      </c>
      <c r="W27">
        <f>X25/1</f>
        <v>1342.2856455657759</v>
      </c>
      <c r="X27" t="s">
        <v>19</v>
      </c>
      <c r="Y27">
        <f>W27/W28</f>
        <v>0.27465569630933956</v>
      </c>
      <c r="AG27">
        <f t="shared" si="8"/>
        <v>-2.7632624554614447</v>
      </c>
      <c r="AH27">
        <f t="shared" si="9"/>
        <v>2.7632624554614447</v>
      </c>
      <c r="AI27">
        <f t="shared" si="10"/>
        <v>-3.6739064007012763</v>
      </c>
      <c r="AJ27">
        <f t="shared" si="11"/>
        <v>3.6739064007012763</v>
      </c>
    </row>
    <row r="28" spans="1:36" x14ac:dyDescent="0.25">
      <c r="A28">
        <v>27</v>
      </c>
      <c r="B28" s="1">
        <v>39508</v>
      </c>
      <c r="C28" s="2">
        <v>1</v>
      </c>
      <c r="D28">
        <v>35</v>
      </c>
      <c r="E28">
        <v>86.3</v>
      </c>
      <c r="F28">
        <v>14.4</v>
      </c>
      <c r="G28">
        <v>184</v>
      </c>
      <c r="H28">
        <v>228.08115446212773</v>
      </c>
      <c r="I28">
        <v>-44.081154462127728</v>
      </c>
      <c r="J28">
        <f t="shared" si="12"/>
        <v>48.308817077914227</v>
      </c>
      <c r="K28">
        <f t="shared" si="4"/>
        <v>-0.63055764035480844</v>
      </c>
      <c r="L28" s="12">
        <f t="shared" si="0"/>
        <v>6.6602675513418308E-2</v>
      </c>
      <c r="M28">
        <f t="shared" si="1"/>
        <v>-0.65266679251307513</v>
      </c>
      <c r="N28">
        <f t="shared" si="2"/>
        <v>4987.3487748212383</v>
      </c>
      <c r="O28">
        <f t="shared" si="5"/>
        <v>-0.6460777933239179</v>
      </c>
      <c r="P28">
        <f t="shared" si="6"/>
        <v>0.52348938960709934</v>
      </c>
      <c r="Q28">
        <f t="shared" si="7"/>
        <v>7.5988551432497166E-3</v>
      </c>
      <c r="V28" t="s">
        <v>18</v>
      </c>
      <c r="W28">
        <f>V7/V6</f>
        <v>4887.1574979241823</v>
      </c>
      <c r="AG28">
        <f t="shared" si="8"/>
        <v>-2.7632624554614447</v>
      </c>
      <c r="AH28">
        <f t="shared" si="9"/>
        <v>2.7632624554614447</v>
      </c>
      <c r="AI28">
        <f t="shared" si="10"/>
        <v>-3.6739064007012763</v>
      </c>
      <c r="AJ28">
        <f t="shared" si="11"/>
        <v>3.6739064007012763</v>
      </c>
    </row>
    <row r="29" spans="1:36" ht="12.75" customHeight="1" x14ac:dyDescent="0.25">
      <c r="A29">
        <v>28</v>
      </c>
      <c r="B29" s="1">
        <v>39539</v>
      </c>
      <c r="C29" s="2">
        <v>1</v>
      </c>
      <c r="D29">
        <v>57</v>
      </c>
      <c r="E29">
        <v>88</v>
      </c>
      <c r="F29">
        <v>8.9</v>
      </c>
      <c r="G29">
        <v>190</v>
      </c>
      <c r="H29">
        <v>225.88248391817967</v>
      </c>
      <c r="I29">
        <v>-35.882483918179673</v>
      </c>
      <c r="J29">
        <f t="shared" si="12"/>
        <v>8.1986705439480545</v>
      </c>
      <c r="K29">
        <f t="shared" si="4"/>
        <v>-0.51327998700569</v>
      </c>
      <c r="L29" s="12">
        <f t="shared" si="0"/>
        <v>9.0454511854626996E-2</v>
      </c>
      <c r="M29">
        <f t="shared" si="1"/>
        <v>-0.53819804931899395</v>
      </c>
      <c r="N29">
        <f t="shared" si="2"/>
        <v>5011.141691957213</v>
      </c>
      <c r="O29">
        <f t="shared" si="5"/>
        <v>-0.53149838053371823</v>
      </c>
      <c r="P29">
        <f t="shared" si="6"/>
        <v>0.59926516706177457</v>
      </c>
      <c r="Q29">
        <f t="shared" si="7"/>
        <v>7.2016176133296219E-3</v>
      </c>
      <c r="AG29">
        <f t="shared" si="8"/>
        <v>-2.7632624554614447</v>
      </c>
      <c r="AH29">
        <f t="shared" si="9"/>
        <v>2.7632624554614447</v>
      </c>
      <c r="AI29">
        <f t="shared" si="10"/>
        <v>-3.6739064007012763</v>
      </c>
      <c r="AJ29">
        <f t="shared" si="11"/>
        <v>3.6739064007012763</v>
      </c>
    </row>
    <row r="30" spans="1:36" x14ac:dyDescent="0.25">
      <c r="A30">
        <v>29</v>
      </c>
      <c r="B30" s="1">
        <v>39569</v>
      </c>
      <c r="C30" s="2">
        <v>1</v>
      </c>
      <c r="D30">
        <v>326</v>
      </c>
      <c r="E30">
        <v>98</v>
      </c>
      <c r="F30">
        <v>27.1</v>
      </c>
      <c r="G30">
        <v>358</v>
      </c>
      <c r="H30">
        <v>271.53366911212339</v>
      </c>
      <c r="I30">
        <v>86.466330887876609</v>
      </c>
      <c r="J30">
        <f t="shared" si="12"/>
        <v>122.34881480605628</v>
      </c>
      <c r="K30">
        <f t="shared" si="4"/>
        <v>1.2368552103516273</v>
      </c>
      <c r="L30" s="12">
        <f t="shared" si="0"/>
        <v>6.2423172987144275E-2</v>
      </c>
      <c r="M30">
        <f t="shared" si="1"/>
        <v>1.2773662301117517</v>
      </c>
      <c r="N30">
        <f t="shared" si="2"/>
        <v>4776.9059326350371</v>
      </c>
      <c r="O30">
        <f t="shared" si="5"/>
        <v>1.2920230257365801</v>
      </c>
      <c r="P30">
        <f t="shared" si="6"/>
        <v>0.20691178936476506</v>
      </c>
      <c r="Q30">
        <f t="shared" si="7"/>
        <v>2.7158754227226547E-2</v>
      </c>
      <c r="U30" t="s">
        <v>20</v>
      </c>
      <c r="V30">
        <f>FDIST(Y27,1,V6)</f>
        <v>0.60420846304170395</v>
      </c>
      <c r="X30" s="18" t="s">
        <v>22</v>
      </c>
      <c r="Y30" s="18"/>
      <c r="Z30" s="18"/>
      <c r="AA30" s="18"/>
      <c r="AB30" s="18"/>
      <c r="AC30" s="18"/>
      <c r="AG30">
        <f t="shared" si="8"/>
        <v>-2.7632624554614447</v>
      </c>
      <c r="AH30">
        <f t="shared" si="9"/>
        <v>2.7632624554614447</v>
      </c>
      <c r="AI30">
        <f t="shared" si="10"/>
        <v>-3.6739064007012763</v>
      </c>
      <c r="AJ30">
        <f t="shared" si="11"/>
        <v>3.6739064007012763</v>
      </c>
    </row>
    <row r="31" spans="1:36" x14ac:dyDescent="0.25">
      <c r="A31">
        <v>30</v>
      </c>
      <c r="B31" s="1">
        <v>39600</v>
      </c>
      <c r="C31" s="2">
        <v>1</v>
      </c>
      <c r="D31">
        <v>700</v>
      </c>
      <c r="E31">
        <v>90</v>
      </c>
      <c r="F31">
        <v>49.1</v>
      </c>
      <c r="G31">
        <v>343</v>
      </c>
      <c r="H31">
        <v>331.44270160127394</v>
      </c>
      <c r="I31">
        <v>11.557298398726061</v>
      </c>
      <c r="J31">
        <f t="shared" si="12"/>
        <v>-74.909032489150547</v>
      </c>
      <c r="K31">
        <f t="shared" si="4"/>
        <v>0.16532105150372581</v>
      </c>
      <c r="L31" s="12">
        <f t="shared" si="0"/>
        <v>0.18766277150568603</v>
      </c>
      <c r="M31">
        <f t="shared" si="1"/>
        <v>0.18342561354702697</v>
      </c>
      <c r="N31">
        <f t="shared" si="2"/>
        <v>5055.8264015092764</v>
      </c>
      <c r="O31">
        <f t="shared" si="5"/>
        <v>0.1803400024828391</v>
      </c>
      <c r="P31">
        <f t="shared" si="6"/>
        <v>0.85818456295491974</v>
      </c>
      <c r="Q31">
        <f t="shared" si="7"/>
        <v>1.9431294705367303E-3</v>
      </c>
      <c r="X31" s="18"/>
      <c r="Y31" s="18"/>
      <c r="Z31" s="18"/>
      <c r="AA31" s="18"/>
      <c r="AB31" s="18"/>
      <c r="AC31" s="18"/>
      <c r="AG31">
        <f t="shared" si="8"/>
        <v>-2.7632624554614447</v>
      </c>
      <c r="AH31">
        <f t="shared" si="9"/>
        <v>2.7632624554614447</v>
      </c>
      <c r="AI31">
        <f t="shared" si="10"/>
        <v>-3.6739064007012763</v>
      </c>
      <c r="AJ31">
        <f t="shared" si="11"/>
        <v>3.6739064007012763</v>
      </c>
    </row>
    <row r="32" spans="1:36" ht="12.75" customHeight="1" x14ac:dyDescent="0.25">
      <c r="A32">
        <v>31</v>
      </c>
      <c r="B32" s="1">
        <v>39630</v>
      </c>
      <c r="C32" s="2">
        <v>1</v>
      </c>
      <c r="D32">
        <v>100</v>
      </c>
      <c r="E32">
        <v>101</v>
      </c>
      <c r="F32">
        <v>11.8</v>
      </c>
      <c r="G32">
        <v>301</v>
      </c>
      <c r="H32">
        <v>233.55847873724863</v>
      </c>
      <c r="I32">
        <v>67.441521262751365</v>
      </c>
      <c r="J32">
        <f t="shared" si="12"/>
        <v>55.884222864025304</v>
      </c>
      <c r="K32">
        <f t="shared" si="4"/>
        <v>0.96471535349454385</v>
      </c>
      <c r="L32" s="12">
        <f t="shared" si="0"/>
        <v>8.2032648404045366E-2</v>
      </c>
      <c r="M32">
        <f t="shared" si="1"/>
        <v>1.0068982190827258</v>
      </c>
      <c r="N32">
        <f t="shared" si="2"/>
        <v>4884.7411435063632</v>
      </c>
      <c r="O32">
        <f t="shared" si="5"/>
        <v>1.0071472314740282</v>
      </c>
      <c r="P32">
        <f t="shared" si="6"/>
        <v>0.32248886184982573</v>
      </c>
      <c r="Q32">
        <f t="shared" si="7"/>
        <v>2.2650127528846212E-2</v>
      </c>
      <c r="X32" s="18"/>
      <c r="Y32" s="18"/>
      <c r="Z32" s="18"/>
      <c r="AA32" s="18"/>
      <c r="AB32" s="18"/>
      <c r="AC32" s="18"/>
      <c r="AG32">
        <f t="shared" si="8"/>
        <v>-2.7632624554614447</v>
      </c>
      <c r="AH32">
        <f t="shared" si="9"/>
        <v>2.7632624554614447</v>
      </c>
      <c r="AI32">
        <f t="shared" si="10"/>
        <v>-3.6739064007012763</v>
      </c>
      <c r="AJ32">
        <f t="shared" si="11"/>
        <v>3.6739064007012763</v>
      </c>
    </row>
    <row r="33" spans="1:36" x14ac:dyDescent="0.25">
      <c r="A33">
        <v>32</v>
      </c>
      <c r="B33" s="1">
        <v>39661</v>
      </c>
      <c r="C33" s="2">
        <v>1</v>
      </c>
      <c r="D33">
        <v>80</v>
      </c>
      <c r="E33">
        <v>97.5</v>
      </c>
      <c r="F33">
        <v>15.1</v>
      </c>
      <c r="G33">
        <v>262</v>
      </c>
      <c r="H33">
        <v>234.04067528636222</v>
      </c>
      <c r="I33">
        <v>27.959324713637784</v>
      </c>
      <c r="J33">
        <f t="shared" si="12"/>
        <v>-39.482196549113581</v>
      </c>
      <c r="K33">
        <f t="shared" si="4"/>
        <v>0.39994337790068735</v>
      </c>
      <c r="L33" s="12">
        <f t="shared" si="0"/>
        <v>4.88998693900458E-2</v>
      </c>
      <c r="M33">
        <f t="shared" si="1"/>
        <v>0.41009586437811602</v>
      </c>
      <c r="N33">
        <f t="shared" si="2"/>
        <v>5032.3447159267726</v>
      </c>
      <c r="O33">
        <f t="shared" si="5"/>
        <v>0.40413676983823227</v>
      </c>
      <c r="P33">
        <f t="shared" si="6"/>
        <v>0.68918250134599679</v>
      </c>
      <c r="Q33">
        <f t="shared" si="7"/>
        <v>2.1616841878015418E-3</v>
      </c>
      <c r="X33" s="11"/>
      <c r="Y33" s="11"/>
      <c r="Z33" s="11"/>
      <c r="AA33" s="11"/>
      <c r="AB33" s="11"/>
      <c r="AC33" s="11"/>
      <c r="AG33">
        <f t="shared" si="8"/>
        <v>-2.7632624554614447</v>
      </c>
      <c r="AH33">
        <f t="shared" si="9"/>
        <v>2.7632624554614447</v>
      </c>
      <c r="AI33">
        <f t="shared" si="10"/>
        <v>-3.6739064007012763</v>
      </c>
      <c r="AJ33">
        <f t="shared" si="11"/>
        <v>3.6739064007012763</v>
      </c>
    </row>
    <row r="34" spans="1:36" x14ac:dyDescent="0.25">
      <c r="A34">
        <v>33</v>
      </c>
      <c r="B34" s="1">
        <v>39692</v>
      </c>
      <c r="C34" s="2">
        <v>1</v>
      </c>
      <c r="D34">
        <v>115</v>
      </c>
      <c r="E34">
        <v>79</v>
      </c>
      <c r="F34">
        <v>14.2</v>
      </c>
      <c r="G34">
        <v>258</v>
      </c>
      <c r="H34">
        <v>236.52106350219589</v>
      </c>
      <c r="I34">
        <v>21.478936497804114</v>
      </c>
      <c r="J34">
        <f t="shared" si="12"/>
        <v>-6.4803882158336705</v>
      </c>
      <c r="K34">
        <f t="shared" si="4"/>
        <v>0.307244846026485</v>
      </c>
      <c r="L34" s="12">
        <f t="shared" si="0"/>
        <v>0.14399552746789324</v>
      </c>
      <c r="M34">
        <f t="shared" si="1"/>
        <v>0.3320829585139119</v>
      </c>
      <c r="N34">
        <f t="shared" si="2"/>
        <v>5042.4505768470508</v>
      </c>
      <c r="O34">
        <f t="shared" si="5"/>
        <v>0.32692936580694815</v>
      </c>
      <c r="P34">
        <f t="shared" si="6"/>
        <v>0.74615282002392391</v>
      </c>
      <c r="Q34">
        <f t="shared" si="7"/>
        <v>4.6377374286786953E-3</v>
      </c>
      <c r="X34" s="11"/>
      <c r="Y34" s="11"/>
      <c r="Z34" s="11"/>
      <c r="AA34" s="11"/>
      <c r="AB34" s="11"/>
      <c r="AC34" s="11"/>
      <c r="AG34">
        <f t="shared" ref="AG34" si="13">AL$2*TINV(AL$3,28)</f>
        <v>-2.7632624554614447</v>
      </c>
      <c r="AH34">
        <f t="shared" ref="AH34" si="14">AM$2*TINV(AM$3,28)</f>
        <v>2.7632624554614447</v>
      </c>
      <c r="AI34">
        <f t="shared" ref="AI34" si="15">AN$2*TINV(AN$3,28)</f>
        <v>-3.6739064007012763</v>
      </c>
      <c r="AJ34">
        <f t="shared" ref="AJ34" si="16">AO$2*TINV(AO$3,28)</f>
        <v>3.6739064007012763</v>
      </c>
    </row>
    <row r="35" spans="1:36" x14ac:dyDescent="0.25">
      <c r="I35">
        <f>SUM(I2:I34)</f>
        <v>-7.3896444519050419E-13</v>
      </c>
      <c r="L35" s="12">
        <f>SUM(L2:L34)</f>
        <v>4.0000000000000613</v>
      </c>
      <c r="N35">
        <f t="shared" si="2"/>
        <v>5061.6988371357593</v>
      </c>
      <c r="X35" s="11"/>
      <c r="Y35" s="11"/>
      <c r="Z35" s="11"/>
      <c r="AA35" s="11"/>
      <c r="AB35" s="11"/>
      <c r="AC35" s="11"/>
    </row>
    <row r="36" spans="1:36" x14ac:dyDescent="0.25">
      <c r="L36" s="19" t="s">
        <v>107</v>
      </c>
      <c r="M36" s="19"/>
      <c r="U36" s="12" t="s">
        <v>84</v>
      </c>
      <c r="X36" s="11"/>
      <c r="Y36" s="11"/>
      <c r="Z36" s="11"/>
      <c r="AA36" s="11"/>
      <c r="AB36" s="11"/>
      <c r="AC36" s="11"/>
    </row>
    <row r="37" spans="1:36" x14ac:dyDescent="0.25">
      <c r="D37" t="s">
        <v>69</v>
      </c>
      <c r="E37">
        <v>33</v>
      </c>
      <c r="H37" t="s">
        <v>56</v>
      </c>
      <c r="I37">
        <f>SUMSQ(I2:I34)</f>
        <v>141727.56743980126</v>
      </c>
      <c r="J37">
        <f>SUMSQ(J3:J34)</f>
        <v>290581.3712938191</v>
      </c>
      <c r="L37" s="19"/>
      <c r="M37" s="19"/>
      <c r="U37">
        <f>(U7/3)/V5^2</f>
        <v>3.5628532541072344</v>
      </c>
      <c r="W37" s="12" t="s">
        <v>85</v>
      </c>
      <c r="X37" s="11"/>
      <c r="Y37" s="11"/>
      <c r="Z37" s="11"/>
      <c r="AA37" s="11"/>
      <c r="AB37" s="11"/>
      <c r="AC37" s="11"/>
    </row>
    <row r="38" spans="1:36" x14ac:dyDescent="0.25">
      <c r="D38" t="s">
        <v>70</v>
      </c>
      <c r="E38">
        <v>4</v>
      </c>
      <c r="X38" s="11"/>
      <c r="Y38" s="11"/>
      <c r="Z38" s="11"/>
      <c r="AA38" s="11"/>
      <c r="AB38" s="11"/>
      <c r="AC38" s="11"/>
    </row>
    <row r="39" spans="1:36" x14ac:dyDescent="0.25">
      <c r="P39">
        <f>MIN(P2:P34)</f>
        <v>2.6403182172106882E-3</v>
      </c>
      <c r="X39" s="11"/>
      <c r="Y39" s="11"/>
      <c r="Z39" s="11"/>
      <c r="AA39" s="11"/>
      <c r="AB39" s="11"/>
      <c r="AC39" s="11"/>
    </row>
    <row r="40" spans="1:36" ht="13.2" customHeight="1" x14ac:dyDescent="0.25">
      <c r="B40" s="12" t="s">
        <v>99</v>
      </c>
      <c r="C40" s="12" t="s">
        <v>100</v>
      </c>
      <c r="O40" s="19" t="s">
        <v>101</v>
      </c>
      <c r="P40" s="19"/>
      <c r="Q40" s="19"/>
      <c r="R40" s="15"/>
      <c r="S40" s="15"/>
      <c r="U40" s="12" t="s">
        <v>82</v>
      </c>
      <c r="X40" s="11"/>
      <c r="Y40" s="11"/>
      <c r="Z40" s="11"/>
      <c r="AA40" s="11"/>
      <c r="AB40" s="11"/>
      <c r="AC40" s="11"/>
    </row>
    <row r="41" spans="1:36" x14ac:dyDescent="0.25">
      <c r="B41" s="12" t="s">
        <v>90</v>
      </c>
      <c r="O41" s="19"/>
      <c r="P41" s="19"/>
      <c r="Q41" s="19"/>
      <c r="R41" s="15"/>
      <c r="S41" s="15"/>
      <c r="U41">
        <f>FDIST(U6,3,V6)</f>
        <v>2.6147324719099113E-2</v>
      </c>
      <c r="X41" s="11"/>
      <c r="Y41" s="11"/>
      <c r="Z41" s="11"/>
      <c r="AA41" s="11"/>
      <c r="AB41" s="11"/>
      <c r="AC41" s="11"/>
    </row>
    <row r="42" spans="1:36" ht="15.6" x14ac:dyDescent="0.3">
      <c r="O42" s="19"/>
      <c r="P42" s="19"/>
      <c r="Q42" s="19"/>
      <c r="R42" s="15"/>
      <c r="S42" s="15"/>
      <c r="U42" s="13" t="s">
        <v>83</v>
      </c>
      <c r="X42" s="11"/>
      <c r="Y42" s="11"/>
      <c r="Z42" s="11"/>
      <c r="AA42" s="11"/>
      <c r="AB42" s="11"/>
      <c r="AC42" s="11"/>
    </row>
    <row r="43" spans="1:36" x14ac:dyDescent="0.25">
      <c r="O43" s="19"/>
      <c r="P43" s="19"/>
      <c r="Q43" s="19"/>
      <c r="R43" s="15"/>
      <c r="S43" s="15"/>
      <c r="X43" s="11"/>
      <c r="Y43" s="11"/>
      <c r="Z43" s="11"/>
      <c r="AA43" s="11"/>
      <c r="AB43" s="11"/>
      <c r="AC43" s="11"/>
    </row>
    <row r="44" spans="1:36" x14ac:dyDescent="0.25">
      <c r="O44" s="19"/>
      <c r="P44" s="19"/>
      <c r="Q44" s="19"/>
      <c r="R44" s="15"/>
      <c r="X44" s="11"/>
      <c r="Y44" s="11"/>
      <c r="Z44" s="11"/>
      <c r="AA44" s="11"/>
      <c r="AB44" s="11"/>
      <c r="AC44" s="11"/>
    </row>
    <row r="45" spans="1:36" x14ac:dyDescent="0.25">
      <c r="U45" s="17" t="s">
        <v>106</v>
      </c>
      <c r="V45" s="18"/>
      <c r="W45" s="18"/>
      <c r="X45" s="18"/>
      <c r="Y45" s="18"/>
      <c r="Z45" s="18"/>
      <c r="AA45" s="18"/>
    </row>
    <row r="46" spans="1:36" x14ac:dyDescent="0.25">
      <c r="U46" s="18"/>
      <c r="V46" s="18"/>
      <c r="W46" s="18"/>
      <c r="X46" s="18"/>
      <c r="Y46" s="18"/>
      <c r="Z46" s="18"/>
      <c r="AA46" s="18"/>
    </row>
    <row r="47" spans="1:36" x14ac:dyDescent="0.25">
      <c r="O47" s="19" t="s">
        <v>102</v>
      </c>
      <c r="P47" s="19"/>
      <c r="Q47" s="19"/>
      <c r="R47" s="15"/>
      <c r="U47" s="18"/>
      <c r="V47" s="18"/>
      <c r="W47" s="18"/>
      <c r="X47" s="18"/>
      <c r="Y47" s="18"/>
      <c r="Z47" s="18"/>
      <c r="AA47" s="18"/>
    </row>
    <row r="48" spans="1:36" x14ac:dyDescent="0.25">
      <c r="B48" s="20" t="s">
        <v>91</v>
      </c>
      <c r="C48" s="20"/>
      <c r="D48" s="20"/>
      <c r="E48" s="20"/>
      <c r="F48" s="12" t="s">
        <v>92</v>
      </c>
      <c r="O48" s="19"/>
      <c r="P48" s="19"/>
      <c r="Q48" s="19"/>
      <c r="R48" s="15"/>
      <c r="U48" s="18"/>
      <c r="V48" s="18"/>
      <c r="W48" s="18"/>
      <c r="X48" s="18"/>
      <c r="Y48" s="18"/>
      <c r="Z48" s="18"/>
      <c r="AA48" s="18"/>
    </row>
    <row r="49" spans="1:25" x14ac:dyDescent="0.25">
      <c r="A49">
        <f>A2</f>
        <v>1</v>
      </c>
      <c r="B49" s="2">
        <f>C2</f>
        <v>1</v>
      </c>
      <c r="C49" s="2">
        <f t="shared" ref="C49:F49" si="17">D2</f>
        <v>177</v>
      </c>
      <c r="D49" s="2">
        <f t="shared" si="17"/>
        <v>103.5</v>
      </c>
      <c r="E49" s="2">
        <f t="shared" si="17"/>
        <v>19.8</v>
      </c>
      <c r="F49" s="2">
        <f t="shared" si="17"/>
        <v>241</v>
      </c>
      <c r="O49" s="19"/>
      <c r="P49" s="19"/>
      <c r="Q49" s="19"/>
      <c r="R49" s="15"/>
    </row>
    <row r="50" spans="1:25" x14ac:dyDescent="0.25">
      <c r="A50">
        <f t="shared" ref="A50:A52" si="18">A3</f>
        <v>2</v>
      </c>
      <c r="B50" s="2">
        <f t="shared" ref="B50:F50" si="19">C3</f>
        <v>1</v>
      </c>
      <c r="C50" s="2">
        <f t="shared" si="19"/>
        <v>48</v>
      </c>
      <c r="D50" s="2">
        <f t="shared" si="19"/>
        <v>98</v>
      </c>
      <c r="E50" s="2">
        <f t="shared" si="19"/>
        <v>16.399999999999999</v>
      </c>
      <c r="F50" s="2">
        <f t="shared" si="19"/>
        <v>233</v>
      </c>
      <c r="I50" s="12" t="s">
        <v>97</v>
      </c>
      <c r="O50" s="19"/>
      <c r="P50" s="19"/>
      <c r="Q50" s="19"/>
      <c r="R50" s="15"/>
      <c r="U50" t="s">
        <v>53</v>
      </c>
      <c r="W50">
        <f>1-(V7/V6)/((U7+V7)/32)</f>
        <v>0.19372231717062283</v>
      </c>
    </row>
    <row r="51" spans="1:25" x14ac:dyDescent="0.25">
      <c r="A51">
        <f t="shared" si="18"/>
        <v>3</v>
      </c>
      <c r="B51" s="2">
        <f t="shared" ref="B51:F51" si="20">C4</f>
        <v>1</v>
      </c>
      <c r="C51" s="2">
        <f t="shared" si="20"/>
        <v>34</v>
      </c>
      <c r="D51" s="2">
        <f t="shared" si="20"/>
        <v>96.5</v>
      </c>
      <c r="E51" s="2">
        <f t="shared" si="20"/>
        <v>10.4</v>
      </c>
      <c r="F51" s="2">
        <f t="shared" si="20"/>
        <v>122</v>
      </c>
      <c r="I51">
        <f t="array" ref="I51:L55">LINEST(F49:F80,C49:E80,1,1)</f>
        <v>0.95273697205222374</v>
      </c>
      <c r="J51">
        <v>-7.0536980282225686E-2</v>
      </c>
      <c r="K51">
        <v>0.10525739683834047</v>
      </c>
      <c r="L51">
        <v>218.26692655555982</v>
      </c>
    </row>
    <row r="52" spans="1:25" x14ac:dyDescent="0.25">
      <c r="A52">
        <f t="shared" si="18"/>
        <v>4</v>
      </c>
      <c r="B52" s="2">
        <f t="shared" ref="B52:F52" si="21">C5</f>
        <v>1</v>
      </c>
      <c r="C52" s="2">
        <f t="shared" si="21"/>
        <v>42</v>
      </c>
      <c r="D52" s="2">
        <f t="shared" si="21"/>
        <v>100.1</v>
      </c>
      <c r="E52" s="2">
        <f t="shared" si="21"/>
        <v>17.100000000000001</v>
      </c>
      <c r="F52" s="2">
        <f t="shared" si="21"/>
        <v>184</v>
      </c>
      <c r="I52">
        <v>1.9744578074983654</v>
      </c>
      <c r="J52">
        <v>1.631974275853681</v>
      </c>
      <c r="K52">
        <v>8.8621219024559716E-2</v>
      </c>
      <c r="L52">
        <v>158.96756624721246</v>
      </c>
      <c r="U52" t="s">
        <v>68</v>
      </c>
    </row>
    <row r="53" spans="1:25" x14ac:dyDescent="0.25">
      <c r="A53">
        <f t="shared" ref="A53:A80" si="22">A7</f>
        <v>6</v>
      </c>
      <c r="B53" s="2">
        <f t="shared" ref="B53:F62" si="23">C7</f>
        <v>1</v>
      </c>
      <c r="C53" s="2">
        <f t="shared" si="23"/>
        <v>925</v>
      </c>
      <c r="D53" s="2">
        <f t="shared" si="23"/>
        <v>81</v>
      </c>
      <c r="E53" s="2">
        <f t="shared" si="23"/>
        <v>62.9</v>
      </c>
      <c r="F53" s="2">
        <f t="shared" si="23"/>
        <v>279</v>
      </c>
      <c r="I53">
        <v>0.26837631545088986</v>
      </c>
      <c r="J53">
        <v>71.047992216102173</v>
      </c>
      <c r="K53" t="e">
        <v>#N/A</v>
      </c>
      <c r="L53" t="e">
        <v>#N/A</v>
      </c>
      <c r="O53" s="19" t="s">
        <v>103</v>
      </c>
      <c r="P53" s="19"/>
      <c r="Q53" s="19"/>
      <c r="U53">
        <f>'Analisi dei dati'!B6</f>
        <v>0.19372231717062277</v>
      </c>
    </row>
    <row r="54" spans="1:25" x14ac:dyDescent="0.25">
      <c r="A54">
        <f t="shared" si="22"/>
        <v>7</v>
      </c>
      <c r="B54" s="2">
        <f t="shared" si="23"/>
        <v>1</v>
      </c>
      <c r="C54" s="2">
        <f t="shared" si="23"/>
        <v>1288</v>
      </c>
      <c r="D54" s="2">
        <f t="shared" si="23"/>
        <v>82</v>
      </c>
      <c r="E54" s="2">
        <f t="shared" si="23"/>
        <v>51.6</v>
      </c>
      <c r="F54" s="2">
        <f t="shared" si="23"/>
        <v>368</v>
      </c>
      <c r="I54">
        <v>3.4236803205990727</v>
      </c>
      <c r="J54">
        <v>28</v>
      </c>
      <c r="K54" t="e">
        <v>#N/A</v>
      </c>
      <c r="L54" t="e">
        <v>#N/A</v>
      </c>
      <c r="O54" s="19"/>
      <c r="P54" s="19"/>
      <c r="Q54" s="19"/>
    </row>
    <row r="55" spans="1:25" ht="12.75" customHeight="1" x14ac:dyDescent="0.25">
      <c r="A55">
        <f t="shared" si="22"/>
        <v>8</v>
      </c>
      <c r="B55" s="2">
        <f t="shared" si="23"/>
        <v>1</v>
      </c>
      <c r="C55" s="2">
        <f t="shared" si="23"/>
        <v>325</v>
      </c>
      <c r="D55" s="2">
        <f t="shared" si="23"/>
        <v>76.3</v>
      </c>
      <c r="E55" s="2">
        <f t="shared" si="23"/>
        <v>33.9</v>
      </c>
      <c r="F55" s="2">
        <f t="shared" si="23"/>
        <v>413</v>
      </c>
      <c r="I55">
        <v>51846.337207699165</v>
      </c>
      <c r="J55">
        <v>141338.88154230083</v>
      </c>
      <c r="K55" t="e">
        <v>#N/A</v>
      </c>
      <c r="L55" t="e">
        <v>#N/A</v>
      </c>
      <c r="O55" s="19"/>
      <c r="P55" s="19"/>
      <c r="Q55" s="19"/>
      <c r="U55" t="s">
        <v>54</v>
      </c>
    </row>
    <row r="56" spans="1:25" x14ac:dyDescent="0.25">
      <c r="A56">
        <f t="shared" si="22"/>
        <v>9</v>
      </c>
      <c r="B56" s="2">
        <f t="shared" si="23"/>
        <v>1</v>
      </c>
      <c r="C56" s="2">
        <f t="shared" si="23"/>
        <v>59</v>
      </c>
      <c r="D56" s="2">
        <f t="shared" si="23"/>
        <v>93</v>
      </c>
      <c r="E56" s="2">
        <f t="shared" si="23"/>
        <v>22.2</v>
      </c>
      <c r="F56" s="2">
        <f t="shared" si="23"/>
        <v>240</v>
      </c>
      <c r="O56" s="19"/>
      <c r="P56" s="19"/>
      <c r="Q56" s="19"/>
      <c r="U56" t="s">
        <v>75</v>
      </c>
    </row>
    <row r="57" spans="1:25" x14ac:dyDescent="0.25">
      <c r="A57">
        <f t="shared" si="22"/>
        <v>10</v>
      </c>
      <c r="B57" s="2">
        <f t="shared" si="23"/>
        <v>1</v>
      </c>
      <c r="C57" s="2">
        <f t="shared" si="23"/>
        <v>69</v>
      </c>
      <c r="D57" s="2">
        <f t="shared" si="23"/>
        <v>92.6</v>
      </c>
      <c r="E57" s="2">
        <f t="shared" si="23"/>
        <v>20.9</v>
      </c>
      <c r="F57" s="2">
        <f t="shared" si="23"/>
        <v>243</v>
      </c>
    </row>
    <row r="58" spans="1:25" x14ac:dyDescent="0.25">
      <c r="A58">
        <f t="shared" si="22"/>
        <v>11</v>
      </c>
      <c r="B58" s="2">
        <f t="shared" si="23"/>
        <v>1</v>
      </c>
      <c r="C58" s="2">
        <f t="shared" si="23"/>
        <v>363</v>
      </c>
      <c r="D58" s="2">
        <f t="shared" si="23"/>
        <v>91.3</v>
      </c>
      <c r="E58" s="2">
        <f t="shared" si="23"/>
        <v>36</v>
      </c>
      <c r="F58" s="2">
        <f t="shared" si="23"/>
        <v>325</v>
      </c>
    </row>
    <row r="59" spans="1:25" x14ac:dyDescent="0.25">
      <c r="A59">
        <f t="shared" si="22"/>
        <v>12</v>
      </c>
      <c r="B59" s="2">
        <f t="shared" si="23"/>
        <v>1</v>
      </c>
      <c r="C59" s="2">
        <f t="shared" si="23"/>
        <v>37</v>
      </c>
      <c r="D59" s="2">
        <f t="shared" si="23"/>
        <v>84</v>
      </c>
      <c r="E59" s="2">
        <f t="shared" si="23"/>
        <v>12.8</v>
      </c>
      <c r="F59" s="2">
        <f t="shared" si="23"/>
        <v>156</v>
      </c>
      <c r="L59">
        <f>J53^2*J54</f>
        <v>141338.88154230081</v>
      </c>
      <c r="U59" t="s">
        <v>57</v>
      </c>
    </row>
    <row r="60" spans="1:25" x14ac:dyDescent="0.25">
      <c r="A60">
        <f t="shared" si="22"/>
        <v>13</v>
      </c>
      <c r="B60" s="2">
        <f t="shared" si="23"/>
        <v>1</v>
      </c>
      <c r="C60" s="2">
        <f t="shared" si="23"/>
        <v>101</v>
      </c>
      <c r="D60" s="2">
        <f t="shared" si="23"/>
        <v>77.5</v>
      </c>
      <c r="E60" s="2">
        <f t="shared" si="23"/>
        <v>11.7</v>
      </c>
      <c r="F60" s="2">
        <f t="shared" si="23"/>
        <v>280</v>
      </c>
      <c r="U60" t="s">
        <v>58</v>
      </c>
    </row>
    <row r="61" spans="1:25" ht="12.75" customHeight="1" x14ac:dyDescent="0.25">
      <c r="A61">
        <f t="shared" si="22"/>
        <v>14</v>
      </c>
      <c r="B61" s="2">
        <f t="shared" si="23"/>
        <v>1</v>
      </c>
      <c r="C61" s="2">
        <f t="shared" si="23"/>
        <v>99</v>
      </c>
      <c r="D61" s="2">
        <f t="shared" si="23"/>
        <v>93.2</v>
      </c>
      <c r="E61" s="2">
        <f t="shared" si="23"/>
        <v>18.600000000000001</v>
      </c>
      <c r="F61" s="2">
        <f t="shared" si="23"/>
        <v>156</v>
      </c>
    </row>
    <row r="62" spans="1:25" x14ac:dyDescent="0.25">
      <c r="A62">
        <f t="shared" si="22"/>
        <v>15</v>
      </c>
      <c r="B62" s="2">
        <f t="shared" si="23"/>
        <v>1</v>
      </c>
      <c r="C62" s="2">
        <f t="shared" si="23"/>
        <v>125</v>
      </c>
      <c r="D62" s="2">
        <f t="shared" si="23"/>
        <v>90.5</v>
      </c>
      <c r="E62" s="2">
        <f t="shared" si="23"/>
        <v>19.399999999999999</v>
      </c>
      <c r="F62" s="2">
        <f t="shared" si="23"/>
        <v>438</v>
      </c>
      <c r="U62" t="s">
        <v>59</v>
      </c>
      <c r="V62">
        <f>J37/I37</f>
        <v>2.0502812299889608</v>
      </c>
    </row>
    <row r="63" spans="1:25" x14ac:dyDescent="0.25">
      <c r="A63">
        <f t="shared" si="22"/>
        <v>16</v>
      </c>
      <c r="B63" s="2">
        <f t="shared" ref="B63:F72" si="24">C17</f>
        <v>1</v>
      </c>
      <c r="C63" s="2">
        <f t="shared" si="24"/>
        <v>52</v>
      </c>
      <c r="D63" s="2">
        <f t="shared" si="24"/>
        <v>93.3</v>
      </c>
      <c r="E63" s="2">
        <f t="shared" si="24"/>
        <v>11.2</v>
      </c>
      <c r="F63" s="2">
        <f t="shared" si="24"/>
        <v>272</v>
      </c>
      <c r="X63" s="8">
        <v>0.01</v>
      </c>
      <c r="Y63" s="8">
        <v>0.05</v>
      </c>
    </row>
    <row r="64" spans="1:25" x14ac:dyDescent="0.25">
      <c r="A64">
        <f t="shared" si="22"/>
        <v>17</v>
      </c>
      <c r="B64" s="2">
        <f t="shared" si="24"/>
        <v>1</v>
      </c>
      <c r="C64" s="2">
        <f t="shared" si="24"/>
        <v>560</v>
      </c>
      <c r="D64" s="2">
        <f t="shared" si="24"/>
        <v>106</v>
      </c>
      <c r="E64" s="2">
        <f t="shared" si="24"/>
        <v>21</v>
      </c>
      <c r="F64" s="2">
        <f t="shared" si="24"/>
        <v>345</v>
      </c>
      <c r="N64">
        <f>SSE-I6^2/(1-L6)</f>
        <v>141338.88154230081</v>
      </c>
      <c r="U64" t="s">
        <v>60</v>
      </c>
      <c r="V64">
        <v>4</v>
      </c>
      <c r="W64" s="7" t="s">
        <v>63</v>
      </c>
      <c r="X64" t="s">
        <v>64</v>
      </c>
      <c r="Y64" t="s">
        <v>66</v>
      </c>
    </row>
    <row r="65" spans="1:27" x14ac:dyDescent="0.25">
      <c r="A65">
        <f t="shared" si="22"/>
        <v>18</v>
      </c>
      <c r="B65" s="2">
        <f t="shared" si="24"/>
        <v>1</v>
      </c>
      <c r="C65" s="2">
        <f t="shared" si="24"/>
        <v>85</v>
      </c>
      <c r="D65" s="2">
        <f t="shared" si="24"/>
        <v>94</v>
      </c>
      <c r="E65" s="2">
        <f t="shared" si="24"/>
        <v>20.100000000000001</v>
      </c>
      <c r="F65" s="2">
        <f t="shared" si="24"/>
        <v>198</v>
      </c>
      <c r="U65" t="s">
        <v>61</v>
      </c>
      <c r="V65">
        <v>33</v>
      </c>
      <c r="W65" s="7" t="s">
        <v>62</v>
      </c>
      <c r="X65" t="s">
        <v>65</v>
      </c>
      <c r="Y65" t="s">
        <v>67</v>
      </c>
    </row>
    <row r="66" spans="1:27" x14ac:dyDescent="0.25">
      <c r="A66">
        <f t="shared" si="22"/>
        <v>19</v>
      </c>
      <c r="B66" s="2">
        <f t="shared" si="24"/>
        <v>1</v>
      </c>
      <c r="C66" s="2">
        <f t="shared" si="24"/>
        <v>72</v>
      </c>
      <c r="D66" s="2">
        <f t="shared" si="24"/>
        <v>88</v>
      </c>
      <c r="E66" s="2">
        <f t="shared" si="24"/>
        <v>8.3000000000000007</v>
      </c>
      <c r="F66" s="2">
        <f t="shared" si="24"/>
        <v>166</v>
      </c>
    </row>
    <row r="67" spans="1:27" x14ac:dyDescent="0.25">
      <c r="A67">
        <f t="shared" si="22"/>
        <v>20</v>
      </c>
      <c r="B67" s="2">
        <f t="shared" si="24"/>
        <v>1</v>
      </c>
      <c r="C67" s="2">
        <f t="shared" si="24"/>
        <v>197</v>
      </c>
      <c r="D67" s="2">
        <f t="shared" si="24"/>
        <v>91.5</v>
      </c>
      <c r="E67" s="2">
        <f t="shared" si="24"/>
        <v>25.2</v>
      </c>
      <c r="F67" s="2">
        <f t="shared" si="24"/>
        <v>236</v>
      </c>
    </row>
    <row r="68" spans="1:27" x14ac:dyDescent="0.25">
      <c r="A68">
        <f t="shared" si="22"/>
        <v>21</v>
      </c>
      <c r="B68" s="2">
        <f t="shared" si="24"/>
        <v>1</v>
      </c>
      <c r="C68" s="2">
        <f t="shared" si="24"/>
        <v>242</v>
      </c>
      <c r="D68" s="2">
        <f t="shared" si="24"/>
        <v>85.5</v>
      </c>
      <c r="E68" s="2">
        <f t="shared" si="24"/>
        <v>16.600000000000001</v>
      </c>
      <c r="F68" s="2">
        <f t="shared" si="24"/>
        <v>168</v>
      </c>
      <c r="U68" s="16" t="s">
        <v>80</v>
      </c>
      <c r="V68" s="16"/>
      <c r="W68" s="16"/>
      <c r="X68" s="16"/>
      <c r="Y68" s="16"/>
      <c r="Z68" s="16"/>
    </row>
    <row r="69" spans="1:27" x14ac:dyDescent="0.25">
      <c r="A69">
        <f t="shared" si="22"/>
        <v>22</v>
      </c>
      <c r="B69" s="2">
        <f t="shared" si="24"/>
        <v>1</v>
      </c>
      <c r="C69" s="2">
        <f t="shared" si="24"/>
        <v>245</v>
      </c>
      <c r="D69" s="2">
        <f t="shared" si="24"/>
        <v>89.5</v>
      </c>
      <c r="E69" s="2">
        <f t="shared" si="24"/>
        <v>22.7</v>
      </c>
      <c r="F69" s="2">
        <f t="shared" si="24"/>
        <v>269</v>
      </c>
      <c r="U69" s="16"/>
      <c r="V69" s="16"/>
      <c r="W69" s="16"/>
      <c r="X69" s="16"/>
      <c r="Y69" s="16"/>
      <c r="Z69" s="16"/>
    </row>
    <row r="70" spans="1:27" x14ac:dyDescent="0.25">
      <c r="A70">
        <f t="shared" si="22"/>
        <v>23</v>
      </c>
      <c r="B70" s="2">
        <f t="shared" si="24"/>
        <v>1</v>
      </c>
      <c r="C70" s="2">
        <f t="shared" si="24"/>
        <v>154</v>
      </c>
      <c r="D70" s="2">
        <f t="shared" si="24"/>
        <v>103.5</v>
      </c>
      <c r="E70" s="2">
        <f t="shared" si="24"/>
        <v>21.3</v>
      </c>
      <c r="F70" s="2">
        <f t="shared" si="24"/>
        <v>296</v>
      </c>
      <c r="U70" s="16"/>
      <c r="V70" s="16"/>
      <c r="W70" s="16"/>
      <c r="X70" s="16"/>
      <c r="Y70" s="16"/>
      <c r="Z70" s="16"/>
    </row>
    <row r="71" spans="1:27" x14ac:dyDescent="0.25">
      <c r="A71">
        <f t="shared" si="22"/>
        <v>24</v>
      </c>
      <c r="B71" s="2">
        <f t="shared" si="24"/>
        <v>1</v>
      </c>
      <c r="C71" s="2">
        <f t="shared" si="24"/>
        <v>228</v>
      </c>
      <c r="D71" s="2">
        <f t="shared" si="24"/>
        <v>104</v>
      </c>
      <c r="E71" s="2">
        <f t="shared" si="24"/>
        <v>10.199999999999999</v>
      </c>
      <c r="F71" s="2">
        <f t="shared" si="24"/>
        <v>236</v>
      </c>
      <c r="U71" s="16"/>
      <c r="V71" s="16"/>
      <c r="W71" s="16"/>
      <c r="X71" s="16"/>
      <c r="Y71" s="16"/>
      <c r="Z71" s="16"/>
    </row>
    <row r="72" spans="1:27" x14ac:dyDescent="0.25">
      <c r="A72">
        <f t="shared" si="22"/>
        <v>25</v>
      </c>
      <c r="B72" s="2">
        <f t="shared" si="24"/>
        <v>1</v>
      </c>
      <c r="C72" s="2">
        <f t="shared" si="24"/>
        <v>80</v>
      </c>
      <c r="D72" s="2">
        <f t="shared" si="24"/>
        <v>90.5</v>
      </c>
      <c r="E72" s="2">
        <f t="shared" si="24"/>
        <v>12.1</v>
      </c>
      <c r="F72" s="2">
        <f t="shared" si="24"/>
        <v>269</v>
      </c>
    </row>
    <row r="73" spans="1:27" x14ac:dyDescent="0.25">
      <c r="A73">
        <f t="shared" si="22"/>
        <v>26</v>
      </c>
      <c r="B73" s="2">
        <f t="shared" ref="B73:F80" si="25">C27</f>
        <v>1</v>
      </c>
      <c r="C73" s="2">
        <f t="shared" si="25"/>
        <v>28</v>
      </c>
      <c r="D73" s="2">
        <f t="shared" si="25"/>
        <v>104</v>
      </c>
      <c r="E73" s="2">
        <f t="shared" si="25"/>
        <v>22</v>
      </c>
      <c r="F73" s="2">
        <f t="shared" si="25"/>
        <v>142</v>
      </c>
    </row>
    <row r="74" spans="1:27" x14ac:dyDescent="0.25">
      <c r="A74">
        <f t="shared" si="22"/>
        <v>27</v>
      </c>
      <c r="B74" s="2">
        <f t="shared" si="25"/>
        <v>1</v>
      </c>
      <c r="C74" s="2">
        <f t="shared" si="25"/>
        <v>35</v>
      </c>
      <c r="D74" s="2">
        <f t="shared" si="25"/>
        <v>86.3</v>
      </c>
      <c r="E74" s="2">
        <f t="shared" si="25"/>
        <v>14.4</v>
      </c>
      <c r="F74" s="2">
        <f t="shared" si="25"/>
        <v>184</v>
      </c>
      <c r="U74" s="16" t="s">
        <v>71</v>
      </c>
      <c r="V74" s="16"/>
      <c r="W74" s="16"/>
      <c r="X74" s="16"/>
      <c r="Y74" s="16"/>
      <c r="Z74" s="16"/>
      <c r="AA74" s="16"/>
    </row>
    <row r="75" spans="1:27" x14ac:dyDescent="0.25">
      <c r="A75">
        <f t="shared" si="22"/>
        <v>28</v>
      </c>
      <c r="B75" s="2">
        <f t="shared" si="25"/>
        <v>1</v>
      </c>
      <c r="C75" s="2">
        <f t="shared" si="25"/>
        <v>57</v>
      </c>
      <c r="D75" s="2">
        <f t="shared" si="25"/>
        <v>88</v>
      </c>
      <c r="E75" s="2">
        <f t="shared" si="25"/>
        <v>8.9</v>
      </c>
      <c r="F75" s="2">
        <f t="shared" si="25"/>
        <v>190</v>
      </c>
      <c r="U75" s="16"/>
      <c r="V75" s="16"/>
      <c r="W75" s="16"/>
      <c r="X75" s="16"/>
      <c r="Y75" s="16"/>
      <c r="Z75" s="16"/>
      <c r="AA75" s="16"/>
    </row>
    <row r="76" spans="1:27" x14ac:dyDescent="0.25">
      <c r="A76">
        <f t="shared" si="22"/>
        <v>29</v>
      </c>
      <c r="B76" s="2">
        <f t="shared" si="25"/>
        <v>1</v>
      </c>
      <c r="C76" s="2">
        <f t="shared" si="25"/>
        <v>326</v>
      </c>
      <c r="D76" s="2">
        <f t="shared" si="25"/>
        <v>98</v>
      </c>
      <c r="E76" s="2">
        <f t="shared" si="25"/>
        <v>27.1</v>
      </c>
      <c r="F76" s="2">
        <f t="shared" si="25"/>
        <v>358</v>
      </c>
      <c r="U76" s="16"/>
      <c r="V76" s="16"/>
      <c r="W76" s="16"/>
      <c r="X76" s="16"/>
      <c r="Y76" s="16"/>
      <c r="Z76" s="16"/>
      <c r="AA76" s="16"/>
    </row>
    <row r="77" spans="1:27" x14ac:dyDescent="0.25">
      <c r="A77">
        <f t="shared" si="22"/>
        <v>30</v>
      </c>
      <c r="B77" s="2">
        <f t="shared" si="25"/>
        <v>1</v>
      </c>
      <c r="C77" s="2">
        <f t="shared" si="25"/>
        <v>700</v>
      </c>
      <c r="D77" s="2">
        <f t="shared" si="25"/>
        <v>90</v>
      </c>
      <c r="E77" s="2">
        <f t="shared" si="25"/>
        <v>49.1</v>
      </c>
      <c r="F77" s="2">
        <f t="shared" si="25"/>
        <v>343</v>
      </c>
      <c r="U77" s="16"/>
      <c r="V77" s="16"/>
      <c r="W77" s="16"/>
      <c r="X77" s="16"/>
      <c r="Y77" s="16"/>
      <c r="Z77" s="16"/>
      <c r="AA77" s="16"/>
    </row>
    <row r="78" spans="1:27" x14ac:dyDescent="0.25">
      <c r="A78">
        <f t="shared" si="22"/>
        <v>31</v>
      </c>
      <c r="B78" s="2">
        <f t="shared" si="25"/>
        <v>1</v>
      </c>
      <c r="C78" s="2">
        <f t="shared" si="25"/>
        <v>100</v>
      </c>
      <c r="D78" s="2">
        <f t="shared" si="25"/>
        <v>101</v>
      </c>
      <c r="E78" s="2">
        <f t="shared" si="25"/>
        <v>11.8</v>
      </c>
      <c r="F78" s="2">
        <f t="shared" si="25"/>
        <v>301</v>
      </c>
    </row>
    <row r="79" spans="1:27" x14ac:dyDescent="0.25">
      <c r="A79">
        <f t="shared" si="22"/>
        <v>32</v>
      </c>
      <c r="B79" s="2">
        <f t="shared" si="25"/>
        <v>1</v>
      </c>
      <c r="C79" s="2">
        <f t="shared" si="25"/>
        <v>80</v>
      </c>
      <c r="D79" s="2">
        <f t="shared" si="25"/>
        <v>97.5</v>
      </c>
      <c r="E79" s="2">
        <f t="shared" si="25"/>
        <v>15.1</v>
      </c>
      <c r="F79" s="2">
        <f t="shared" si="25"/>
        <v>262</v>
      </c>
    </row>
    <row r="80" spans="1:27" x14ac:dyDescent="0.25">
      <c r="A80">
        <f t="shared" si="22"/>
        <v>33</v>
      </c>
      <c r="B80" s="2">
        <f t="shared" si="25"/>
        <v>1</v>
      </c>
      <c r="C80" s="2">
        <f t="shared" si="25"/>
        <v>115</v>
      </c>
      <c r="D80" s="2">
        <f t="shared" si="25"/>
        <v>79</v>
      </c>
      <c r="E80" s="2">
        <f t="shared" si="25"/>
        <v>14.2</v>
      </c>
      <c r="F80" s="2">
        <f t="shared" si="25"/>
        <v>258</v>
      </c>
    </row>
    <row r="82" spans="2:6" x14ac:dyDescent="0.25">
      <c r="B82" s="2"/>
      <c r="C82" s="2"/>
      <c r="D82" s="2"/>
      <c r="E82" s="2"/>
      <c r="F82" s="2"/>
    </row>
    <row r="83" spans="2:6" x14ac:dyDescent="0.25">
      <c r="B83" s="2"/>
      <c r="C83" s="2"/>
      <c r="D83" s="2"/>
      <c r="E83" s="2"/>
      <c r="F83" s="2"/>
    </row>
    <row r="84" spans="2:6" x14ac:dyDescent="0.25">
      <c r="B84" s="2"/>
      <c r="C84" s="2"/>
      <c r="D84" s="2"/>
      <c r="E84" s="2"/>
      <c r="F84" s="2"/>
    </row>
    <row r="85" spans="2:6" x14ac:dyDescent="0.25">
      <c r="B85" s="2"/>
      <c r="C85" s="2"/>
      <c r="D85" s="2"/>
      <c r="E85" s="2"/>
      <c r="F85" s="2"/>
    </row>
    <row r="86" spans="2:6" x14ac:dyDescent="0.25">
      <c r="B86" s="2"/>
      <c r="C86" s="2"/>
      <c r="D86" s="2"/>
      <c r="E86" s="2"/>
      <c r="F86" s="2"/>
    </row>
    <row r="87" spans="2:6" x14ac:dyDescent="0.25">
      <c r="B87" s="2"/>
      <c r="C87" s="2"/>
      <c r="D87" s="2"/>
      <c r="E87" s="2"/>
      <c r="F87" s="2"/>
    </row>
    <row r="88" spans="2:6" x14ac:dyDescent="0.25">
      <c r="B88" s="2"/>
      <c r="C88" s="2"/>
      <c r="D88" s="2"/>
      <c r="E88" s="2"/>
      <c r="F88" s="2"/>
    </row>
    <row r="89" spans="2:6" x14ac:dyDescent="0.25">
      <c r="B89" s="2"/>
      <c r="C89" s="2"/>
      <c r="D89" s="2"/>
      <c r="E89" s="2"/>
      <c r="F89" s="2"/>
    </row>
    <row r="90" spans="2:6" x14ac:dyDescent="0.25">
      <c r="B90" s="2"/>
      <c r="C90" s="2"/>
      <c r="D90" s="2"/>
      <c r="E90" s="2"/>
      <c r="F90" s="2"/>
    </row>
    <row r="91" spans="2:6" x14ac:dyDescent="0.25">
      <c r="B91" s="2"/>
      <c r="C91" s="2"/>
      <c r="D91" s="2"/>
      <c r="E91" s="2"/>
      <c r="F91" s="2"/>
    </row>
    <row r="92" spans="2:6" x14ac:dyDescent="0.25">
      <c r="B92" s="2"/>
      <c r="C92" s="2"/>
      <c r="D92" s="2"/>
      <c r="E92" s="2"/>
      <c r="F92" s="2"/>
    </row>
    <row r="93" spans="2:6" x14ac:dyDescent="0.25">
      <c r="B93" s="2"/>
      <c r="C93" s="2"/>
      <c r="D93" s="2"/>
      <c r="E93" s="2"/>
      <c r="F93" s="2"/>
    </row>
    <row r="94" spans="2:6" x14ac:dyDescent="0.25">
      <c r="B94" s="2"/>
      <c r="C94" s="2"/>
      <c r="D94" s="2"/>
      <c r="E94" s="2"/>
      <c r="F94" s="2"/>
    </row>
    <row r="95" spans="2:6" x14ac:dyDescent="0.25">
      <c r="B95" s="2"/>
      <c r="C95" s="2"/>
      <c r="D95" s="2"/>
      <c r="E95" s="2"/>
      <c r="F95" s="2"/>
    </row>
    <row r="96" spans="2:6" x14ac:dyDescent="0.25">
      <c r="B96" s="2"/>
      <c r="C96" s="2"/>
      <c r="D96" s="2"/>
      <c r="E96" s="2"/>
      <c r="F96" s="2"/>
    </row>
    <row r="97" spans="2:6" x14ac:dyDescent="0.25">
      <c r="B97" s="2"/>
      <c r="C97" s="2"/>
      <c r="D97" s="2"/>
      <c r="E97" s="2"/>
      <c r="F97" s="2"/>
    </row>
    <row r="98" spans="2:6" x14ac:dyDescent="0.25">
      <c r="B98" s="2"/>
      <c r="C98" s="2"/>
      <c r="D98" s="2"/>
      <c r="E98" s="2"/>
      <c r="F98" s="2"/>
    </row>
    <row r="99" spans="2:6" x14ac:dyDescent="0.25">
      <c r="B99" s="2"/>
      <c r="C99" s="2"/>
      <c r="D99" s="2"/>
      <c r="E99" s="2"/>
      <c r="F99" s="2"/>
    </row>
    <row r="100" spans="2:6" x14ac:dyDescent="0.25">
      <c r="B100" s="2"/>
      <c r="C100" s="2"/>
      <c r="D100" s="2"/>
      <c r="E100" s="2"/>
      <c r="F100" s="2"/>
    </row>
    <row r="113" spans="21:24" x14ac:dyDescent="0.25">
      <c r="U113" t="s">
        <v>76</v>
      </c>
    </row>
    <row r="114" spans="21:24" x14ac:dyDescent="0.25">
      <c r="U114" t="s">
        <v>77</v>
      </c>
    </row>
    <row r="117" spans="21:24" x14ac:dyDescent="0.25">
      <c r="U117" t="s">
        <v>5</v>
      </c>
      <c r="V117" t="s">
        <v>0</v>
      </c>
      <c r="W117" t="s">
        <v>1</v>
      </c>
      <c r="X117" t="s">
        <v>2</v>
      </c>
    </row>
    <row r="118" spans="21:24" x14ac:dyDescent="0.25">
      <c r="U118">
        <v>1</v>
      </c>
      <c r="V118">
        <v>110</v>
      </c>
      <c r="W118">
        <v>81</v>
      </c>
      <c r="X118">
        <v>26</v>
      </c>
    </row>
    <row r="122" spans="21:24" x14ac:dyDescent="0.25">
      <c r="U122" t="s">
        <v>78</v>
      </c>
      <c r="V122">
        <f t="array" ref="V122">MMULT(U118:X118,AB3:AB6)</f>
        <v>246.10226207769512</v>
      </c>
    </row>
    <row r="123" spans="21:24" x14ac:dyDescent="0.25">
      <c r="V123" t="s">
        <v>79</v>
      </c>
    </row>
  </sheetData>
  <mergeCells count="13">
    <mergeCell ref="AG1:AH1"/>
    <mergeCell ref="AI1:AJ1"/>
    <mergeCell ref="AD9:AD16"/>
    <mergeCell ref="Y9:AB11"/>
    <mergeCell ref="X30:AC32"/>
    <mergeCell ref="U68:Z71"/>
    <mergeCell ref="U74:AA77"/>
    <mergeCell ref="U45:AA48"/>
    <mergeCell ref="L36:M37"/>
    <mergeCell ref="B48:E48"/>
    <mergeCell ref="O40:Q44"/>
    <mergeCell ref="O47:Q50"/>
    <mergeCell ref="O53:Q56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F1" workbookViewId="0">
      <selection activeCell="AI1" sqref="AI1"/>
    </sheetView>
  </sheetViews>
  <sheetFormatPr defaultRowHeight="13.2" x14ac:dyDescent="0.25"/>
  <cols>
    <col min="1" max="256" width="5.77734375" customWidth="1"/>
  </cols>
  <sheetData>
    <row r="1" spans="1:36" x14ac:dyDescent="0.25">
      <c r="A1">
        <f t="array" ref="A1:AG33">MMULT(X,MMULT(invXtX,TRANSPOSE(X)))</f>
        <v>9.5513084863863909E-2</v>
      </c>
      <c r="B1">
        <v>6.2998591529404971E-2</v>
      </c>
      <c r="C1">
        <v>4.8394651444109101E-2</v>
      </c>
      <c r="D1">
        <v>7.5769996789945643E-2</v>
      </c>
      <c r="E1">
        <v>-2.5227211406867428E-2</v>
      </c>
      <c r="F1">
        <v>-1.1582200993998093E-4</v>
      </c>
      <c r="G1">
        <v>-1.286573594310908E-2</v>
      </c>
      <c r="H1">
        <v>-4.6697737154823352E-2</v>
      </c>
      <c r="I1">
        <v>4.0534946780460074E-2</v>
      </c>
      <c r="J1">
        <v>3.6711702016753792E-2</v>
      </c>
      <c r="K1">
        <v>4.001727025498901E-2</v>
      </c>
      <c r="L1">
        <v>-2.0105169381139924E-2</v>
      </c>
      <c r="M1">
        <v>-5.9321923279410854E-2</v>
      </c>
      <c r="N1">
        <v>3.7152996126108187E-2</v>
      </c>
      <c r="O1">
        <v>2.2200877849711448E-2</v>
      </c>
      <c r="P1">
        <v>3.0746423819816578E-2</v>
      </c>
      <c r="Q1">
        <v>0.10412453410422517</v>
      </c>
      <c r="R1">
        <v>4.3530413060538023E-2</v>
      </c>
      <c r="S1">
        <v>-2.7700006534529809E-3</v>
      </c>
      <c r="T1">
        <v>3.2716712512518648E-2</v>
      </c>
      <c r="U1">
        <v>-1.1241772636689379E-2</v>
      </c>
      <c r="V1">
        <v>1.7860741090123571E-2</v>
      </c>
      <c r="W1">
        <v>9.7508742970214599E-2</v>
      </c>
      <c r="X1">
        <v>8.7301171648089981E-2</v>
      </c>
      <c r="Y1">
        <v>1.529628968617236E-2</v>
      </c>
      <c r="Z1">
        <v>0.10334146080810239</v>
      </c>
      <c r="AA1">
        <v>-5.3191267079158791E-3</v>
      </c>
      <c r="AB1">
        <v>-1.8679725544980263E-3</v>
      </c>
      <c r="AC1">
        <v>6.932549564335036E-2</v>
      </c>
      <c r="AD1">
        <v>4.0441311610772857E-2</v>
      </c>
      <c r="AE1">
        <v>7.42455435240027E-2</v>
      </c>
      <c r="AF1">
        <v>5.8213909273464717E-2</v>
      </c>
      <c r="AG1">
        <v>-4.8414395678887487E-2</v>
      </c>
      <c r="AI1">
        <f>2*4/33</f>
        <v>0.24242424242424243</v>
      </c>
      <c r="AJ1" s="12" t="s">
        <v>105</v>
      </c>
    </row>
    <row r="2" spans="1:36" x14ac:dyDescent="0.25">
      <c r="A2">
        <v>6.2998591529404291E-2</v>
      </c>
      <c r="B2">
        <v>5.7248554310364644E-2</v>
      </c>
      <c r="C2">
        <v>4.5433404591981245E-2</v>
      </c>
      <c r="D2">
        <v>6.4576356929318623E-2</v>
      </c>
      <c r="E2">
        <v>1.9310498512331978E-2</v>
      </c>
      <c r="F2">
        <v>-1.1563854493312847E-2</v>
      </c>
      <c r="G2">
        <v>-6.6408327384060384E-2</v>
      </c>
      <c r="H2">
        <v>-3.4543664809078695E-3</v>
      </c>
      <c r="I2">
        <v>5.1821828983512716E-2</v>
      </c>
      <c r="J2">
        <v>4.7631799954885957E-2</v>
      </c>
      <c r="K2">
        <v>3.5481183461044993E-2</v>
      </c>
      <c r="L2">
        <v>1.5661529928668115E-2</v>
      </c>
      <c r="M2">
        <v>-1.0341728104525369E-2</v>
      </c>
      <c r="N2">
        <v>4.2339613507588733E-2</v>
      </c>
      <c r="O2">
        <v>3.3565212176091694E-2</v>
      </c>
      <c r="P2">
        <v>3.620971828974226E-2</v>
      </c>
      <c r="Q2">
        <v>2.9460694815689248E-2</v>
      </c>
      <c r="R2">
        <v>4.8343206399551919E-2</v>
      </c>
      <c r="S2">
        <v>1.5412697979261453E-2</v>
      </c>
      <c r="T2">
        <v>3.7372579885124158E-2</v>
      </c>
      <c r="U2">
        <v>3.0712197088435256E-3</v>
      </c>
      <c r="V2">
        <v>2.2888274827828896E-2</v>
      </c>
      <c r="W2">
        <v>6.7866123929022526E-2</v>
      </c>
      <c r="X2">
        <v>4.3735856768928882E-2</v>
      </c>
      <c r="Y2">
        <v>2.7106370027316147E-2</v>
      </c>
      <c r="Z2">
        <v>8.4120453719586624E-2</v>
      </c>
      <c r="AA2">
        <v>2.4486622219984863E-2</v>
      </c>
      <c r="AB2">
        <v>1.7996496814662671E-2</v>
      </c>
      <c r="AC2">
        <v>4.3435490705794513E-2</v>
      </c>
      <c r="AD2">
        <v>1.5486438859927273E-2</v>
      </c>
      <c r="AE2">
        <v>5.2321903900168429E-2</v>
      </c>
      <c r="AF2">
        <v>5.0377608518092004E-2</v>
      </c>
      <c r="AG2">
        <v>-3.9920547919049254E-3</v>
      </c>
      <c r="AI2">
        <f t="shared" ref="AI2:AI32" si="0">2*4/33</f>
        <v>0.24242424242424243</v>
      </c>
    </row>
    <row r="3" spans="1:36" x14ac:dyDescent="0.25">
      <c r="A3">
        <v>4.8394651444109149E-2</v>
      </c>
      <c r="B3">
        <v>4.543340459198203E-2</v>
      </c>
      <c r="C3">
        <v>5.9061380117637646E-2</v>
      </c>
      <c r="D3">
        <v>4.6021644287339014E-2</v>
      </c>
      <c r="E3">
        <v>2.065902598693721E-3</v>
      </c>
      <c r="F3">
        <v>-6.7115309182094074E-2</v>
      </c>
      <c r="G3">
        <v>-2.1398068717267626E-2</v>
      </c>
      <c r="H3">
        <v>-1.8658757738782401E-2</v>
      </c>
      <c r="I3">
        <v>2.3868851250318623E-2</v>
      </c>
      <c r="J3">
        <v>2.7231727233140872E-2</v>
      </c>
      <c r="K3">
        <v>-3.5323973699873112E-3</v>
      </c>
      <c r="L3">
        <v>3.6667247286762857E-2</v>
      </c>
      <c r="M3">
        <v>3.374986791945063E-2</v>
      </c>
      <c r="N3">
        <v>3.5341020024559404E-2</v>
      </c>
      <c r="O3">
        <v>3.0733598261955951E-2</v>
      </c>
      <c r="P3">
        <v>5.3500199515483952E-2</v>
      </c>
      <c r="Q3">
        <v>6.3274826859060065E-2</v>
      </c>
      <c r="R3">
        <v>3.1800244842232817E-2</v>
      </c>
      <c r="S3">
        <v>5.5245599197707343E-2</v>
      </c>
      <c r="T3">
        <v>1.9253794163281546E-2</v>
      </c>
      <c r="U3">
        <v>3.6366478838070621E-2</v>
      </c>
      <c r="V3">
        <v>2.525672029206797E-2</v>
      </c>
      <c r="W3">
        <v>4.3475558003077529E-2</v>
      </c>
      <c r="X3">
        <v>7.6780631681814135E-2</v>
      </c>
      <c r="Y3">
        <v>4.857360542420696E-2</v>
      </c>
      <c r="Z3">
        <v>3.734269270027743E-2</v>
      </c>
      <c r="AA3">
        <v>3.525299758880112E-2</v>
      </c>
      <c r="AB3">
        <v>5.3052531260624411E-2</v>
      </c>
      <c r="AC3">
        <v>2.7525825951729001E-2</v>
      </c>
      <c r="AD3">
        <v>-2.7258366882497165E-2</v>
      </c>
      <c r="AE3">
        <v>6.3655203957090623E-2</v>
      </c>
      <c r="AF3">
        <v>4.952279798479188E-2</v>
      </c>
      <c r="AG3">
        <v>2.9513896614370191E-2</v>
      </c>
      <c r="AI3">
        <f t="shared" si="0"/>
        <v>0.24242424242424243</v>
      </c>
    </row>
    <row r="4" spans="1:36" x14ac:dyDescent="0.25">
      <c r="A4">
        <v>7.5769996789945657E-2</v>
      </c>
      <c r="B4">
        <v>6.4576356929319317E-2</v>
      </c>
      <c r="C4">
        <v>4.6021644287338952E-2</v>
      </c>
      <c r="D4">
        <v>7.5086173634842102E-2</v>
      </c>
      <c r="E4">
        <v>1.3783310888471512E-2</v>
      </c>
      <c r="F4">
        <v>-7.1729429474282902E-3</v>
      </c>
      <c r="G4">
        <v>-8.2020419140354933E-2</v>
      </c>
      <c r="H4">
        <v>-1.2882369071178915E-2</v>
      </c>
      <c r="I4">
        <v>5.8476031581907797E-2</v>
      </c>
      <c r="J4">
        <v>5.2352408439674668E-2</v>
      </c>
      <c r="K4">
        <v>4.3726381706382655E-2</v>
      </c>
      <c r="L4">
        <v>4.269729159246366E-3</v>
      </c>
      <c r="M4">
        <v>-3.1966036352012867E-2</v>
      </c>
      <c r="N4">
        <v>4.474475579950267E-2</v>
      </c>
      <c r="O4">
        <v>3.2882841646740643E-2</v>
      </c>
      <c r="P4">
        <v>3.3386040958059235E-2</v>
      </c>
      <c r="Q4">
        <v>3.4713265428207046E-2</v>
      </c>
      <c r="R4">
        <v>5.3434047505788076E-2</v>
      </c>
      <c r="S4">
        <v>3.3804567913947037E-3</v>
      </c>
      <c r="T4">
        <v>4.0953791401146952E-2</v>
      </c>
      <c r="U4">
        <v>-9.2850071283561569E-3</v>
      </c>
      <c r="V4">
        <v>2.0506505100449782E-2</v>
      </c>
      <c r="W4">
        <v>8.269079670129717E-2</v>
      </c>
      <c r="X4">
        <v>4.6799878513532622E-2</v>
      </c>
      <c r="Y4">
        <v>2.1114014899823619E-2</v>
      </c>
      <c r="Z4">
        <v>0.10390575862627208</v>
      </c>
      <c r="AA4">
        <v>1.720292226046162E-2</v>
      </c>
      <c r="AB4">
        <v>6.9586232960726496E-3</v>
      </c>
      <c r="AC4">
        <v>5.2219529542318163E-2</v>
      </c>
      <c r="AD4">
        <v>2.4150534287549569E-2</v>
      </c>
      <c r="AE4">
        <v>5.7284669352902905E-2</v>
      </c>
      <c r="AF4">
        <v>5.5002758305704086E-2</v>
      </c>
      <c r="AG4">
        <v>-2.2066449195015408E-2</v>
      </c>
      <c r="AI4">
        <f t="shared" si="0"/>
        <v>0.24242424242424243</v>
      </c>
    </row>
    <row r="5" spans="1:36" x14ac:dyDescent="0.25">
      <c r="A5">
        <v>-2.5227211406867275E-2</v>
      </c>
      <c r="B5">
        <v>1.9310498512332887E-2</v>
      </c>
      <c r="C5">
        <v>2.0659025986935892E-3</v>
      </c>
      <c r="D5">
        <v>1.3783310888471803E-2</v>
      </c>
      <c r="E5">
        <v>0.12949821326599131</v>
      </c>
      <c r="F5">
        <v>9.5577586381761614E-2</v>
      </c>
      <c r="G5">
        <v>-5.6557042799187773E-2</v>
      </c>
      <c r="H5">
        <v>0.13737176050213257</v>
      </c>
      <c r="I5">
        <v>6.8514732293907699E-2</v>
      </c>
      <c r="J5">
        <v>6.177658849744324E-2</v>
      </c>
      <c r="K5">
        <v>6.3300169119869257E-2</v>
      </c>
      <c r="L5">
        <v>7.4382876839208273E-2</v>
      </c>
      <c r="M5">
        <v>8.476348202001685E-2</v>
      </c>
      <c r="N5">
        <v>4.020729338899777E-2</v>
      </c>
      <c r="O5">
        <v>5.0595005344701335E-2</v>
      </c>
      <c r="P5">
        <v>1.6994926403470278E-2</v>
      </c>
      <c r="Q5">
        <v>-0.13103212197776351</v>
      </c>
      <c r="R5">
        <v>4.6946185267030219E-2</v>
      </c>
      <c r="S5">
        <v>2.4345708387357862E-2</v>
      </c>
      <c r="T5">
        <v>5.4360082492834416E-2</v>
      </c>
      <c r="U5">
        <v>3.1834715196762564E-2</v>
      </c>
      <c r="V5">
        <v>4.0040839743690236E-2</v>
      </c>
      <c r="W5">
        <v>-1.2205507002050697E-2</v>
      </c>
      <c r="X5">
        <v>-8.6144682450343762E-2</v>
      </c>
      <c r="Y5">
        <v>2.7830715141181059E-2</v>
      </c>
      <c r="Z5">
        <v>2.1226408332021968E-2</v>
      </c>
      <c r="AA5">
        <v>7.1074297144062132E-2</v>
      </c>
      <c r="AB5">
        <v>3.1055195755610859E-2</v>
      </c>
      <c r="AC5">
        <v>-2.1903316247146656E-3</v>
      </c>
      <c r="AD5">
        <v>4.4270108959203608E-2</v>
      </c>
      <c r="AE5">
        <v>-3.0654461548662235E-2</v>
      </c>
      <c r="AF5">
        <v>7.3738908254565461E-3</v>
      </c>
      <c r="AG5">
        <v>8.5510865507393355E-2</v>
      </c>
      <c r="AI5">
        <f t="shared" si="0"/>
        <v>0.24242424242424243</v>
      </c>
    </row>
    <row r="6" spans="1:36" x14ac:dyDescent="0.25">
      <c r="A6">
        <v>-1.1582200994063319E-4</v>
      </c>
      <c r="B6">
        <v>-1.1563854493312653E-2</v>
      </c>
      <c r="C6">
        <v>-6.7115309182094823E-2</v>
      </c>
      <c r="D6">
        <v>-7.1729429474287065E-3</v>
      </c>
      <c r="E6">
        <v>9.5577586381760893E-2</v>
      </c>
      <c r="F6">
        <v>0.37969646545629676</v>
      </c>
      <c r="G6">
        <v>0.22747620497821297</v>
      </c>
      <c r="H6">
        <v>0.16451353974746952</v>
      </c>
      <c r="I6">
        <v>5.2157942925262935E-2</v>
      </c>
      <c r="J6">
        <v>3.8835439777050368E-2</v>
      </c>
      <c r="K6">
        <v>0.15852095690937146</v>
      </c>
      <c r="L6">
        <v>-2.4813196208308158E-2</v>
      </c>
      <c r="M6">
        <v>-3.2736744377252769E-2</v>
      </c>
      <c r="N6">
        <v>1.1966319760173982E-2</v>
      </c>
      <c r="O6">
        <v>2.1165074939928974E-2</v>
      </c>
      <c r="P6">
        <v>-5.6301573742623456E-2</v>
      </c>
      <c r="Q6">
        <v>-3.3163030392025505E-2</v>
      </c>
      <c r="R6">
        <v>2.7091170629302386E-2</v>
      </c>
      <c r="S6">
        <v>-7.9110384465338468E-2</v>
      </c>
      <c r="T6">
        <v>6.9265965810617697E-2</v>
      </c>
      <c r="U6">
        <v>-1.1525918825427306E-2</v>
      </c>
      <c r="V6">
        <v>4.2416532839011464E-2</v>
      </c>
      <c r="W6">
        <v>1.7184892847274508E-2</v>
      </c>
      <c r="X6">
        <v>-0.10126472437132733</v>
      </c>
      <c r="Y6">
        <v>-4.6177740483852453E-2</v>
      </c>
      <c r="Z6">
        <v>3.6881914369515767E-2</v>
      </c>
      <c r="AA6">
        <v>-1.2255828020634921E-2</v>
      </c>
      <c r="AB6">
        <v>-7.1567202291069665E-2</v>
      </c>
      <c r="AC6">
        <v>6.4371763093887549E-2</v>
      </c>
      <c r="AD6">
        <v>0.25381430477453593</v>
      </c>
      <c r="AE6">
        <v>-6.7163854269816775E-2</v>
      </c>
      <c r="AF6">
        <v>-2.709790487589997E-2</v>
      </c>
      <c r="AG6">
        <v>-1.1790044283313567E-2</v>
      </c>
      <c r="AI6">
        <f t="shared" si="0"/>
        <v>0.24242424242424243</v>
      </c>
    </row>
    <row r="7" spans="1:36" x14ac:dyDescent="0.25">
      <c r="A7">
        <v>-1.2865735943110003E-2</v>
      </c>
      <c r="B7">
        <v>-6.6408327384060134E-2</v>
      </c>
      <c r="C7">
        <v>-2.1398068717268209E-2</v>
      </c>
      <c r="D7">
        <v>-8.2020419140355377E-2</v>
      </c>
      <c r="E7">
        <v>-5.655704279918719E-2</v>
      </c>
      <c r="F7">
        <v>0.22747620497821436</v>
      </c>
      <c r="G7">
        <v>0.59345478998718937</v>
      </c>
      <c r="H7">
        <v>4.1705566359409668E-2</v>
      </c>
      <c r="I7">
        <v>-9.6173517751230897E-2</v>
      </c>
      <c r="J7">
        <v>-7.6516179200721124E-2</v>
      </c>
      <c r="K7">
        <v>1.5558588073287694E-2</v>
      </c>
      <c r="L7">
        <v>-9.5877045927719451E-3</v>
      </c>
      <c r="M7">
        <v>6.3414495453493591E-2</v>
      </c>
      <c r="N7">
        <v>-3.5725669002434832E-2</v>
      </c>
      <c r="O7">
        <v>-1.6693189559925881E-2</v>
      </c>
      <c r="P7">
        <v>-7.1218750908291217E-3</v>
      </c>
      <c r="Q7">
        <v>0.2564417965347085</v>
      </c>
      <c r="R7">
        <v>-6.106403077439243E-2</v>
      </c>
      <c r="S7">
        <v>4.5691657220176207E-2</v>
      </c>
      <c r="T7">
        <v>-1.5494160081244462E-2</v>
      </c>
      <c r="U7">
        <v>0.10689485541323152</v>
      </c>
      <c r="V7">
        <v>4.6754616587564642E-2</v>
      </c>
      <c r="W7">
        <v>-4.2979223655106147E-2</v>
      </c>
      <c r="X7">
        <v>0.10688006904465991</v>
      </c>
      <c r="Y7">
        <v>1.2781425466559637E-2</v>
      </c>
      <c r="Z7">
        <v>-0.14423709342274688</v>
      </c>
      <c r="AA7">
        <v>-3.0473269929086194E-2</v>
      </c>
      <c r="AB7">
        <v>2.9319261629873972E-2</v>
      </c>
      <c r="AC7">
        <v>4.85791424771847E-2</v>
      </c>
      <c r="AD7">
        <v>0.15698576532557088</v>
      </c>
      <c r="AE7">
        <v>4.8412497775183749E-3</v>
      </c>
      <c r="AF7">
        <v>-3.0095830146785661E-2</v>
      </c>
      <c r="AG7">
        <v>4.8631852862620145E-2</v>
      </c>
      <c r="AI7">
        <f t="shared" si="0"/>
        <v>0.24242424242424243</v>
      </c>
    </row>
    <row r="8" spans="1:36" x14ac:dyDescent="0.25">
      <c r="A8">
        <v>-4.6697737154823137E-2</v>
      </c>
      <c r="B8">
        <v>-3.4543664809069188E-3</v>
      </c>
      <c r="C8">
        <v>-1.8658757738782561E-2</v>
      </c>
      <c r="D8">
        <v>-1.2882369071178595E-2</v>
      </c>
      <c r="E8">
        <v>0.13737176050213271</v>
      </c>
      <c r="F8">
        <v>0.16451353974747054</v>
      </c>
      <c r="G8">
        <v>4.170556635940903E-2</v>
      </c>
      <c r="H8">
        <v>0.16902317774303949</v>
      </c>
      <c r="I8">
        <v>5.3773838044864575E-2</v>
      </c>
      <c r="J8">
        <v>4.865189814276874E-2</v>
      </c>
      <c r="K8">
        <v>7.4024507797720518E-2</v>
      </c>
      <c r="L8">
        <v>7.3350561929430014E-2</v>
      </c>
      <c r="M8">
        <v>9.9341760873393192E-2</v>
      </c>
      <c r="N8">
        <v>2.8870562393451149E-2</v>
      </c>
      <c r="O8">
        <v>4.5527397394839117E-2</v>
      </c>
      <c r="P8">
        <v>2.68228906518167E-3</v>
      </c>
      <c r="Q8">
        <v>-0.12559870093858233</v>
      </c>
      <c r="R8">
        <v>3.3009937670012868E-2</v>
      </c>
      <c r="S8">
        <v>2.0422772346719659E-2</v>
      </c>
      <c r="T8">
        <v>5.2767077256784943E-2</v>
      </c>
      <c r="U8">
        <v>4.4524771643298239E-2</v>
      </c>
      <c r="V8">
        <v>4.5832459927760416E-2</v>
      </c>
      <c r="W8">
        <v>-3.5739156264851676E-2</v>
      </c>
      <c r="X8">
        <v>-0.10299303328267112</v>
      </c>
      <c r="Y8">
        <v>2.0093975997912031E-2</v>
      </c>
      <c r="Z8">
        <v>-1.3396012467120522E-2</v>
      </c>
      <c r="AA8">
        <v>6.6028553217275285E-2</v>
      </c>
      <c r="AB8">
        <v>2.5837281800108497E-2</v>
      </c>
      <c r="AC8">
        <v>-3.8701932917988707E-3</v>
      </c>
      <c r="AD8">
        <v>8.2593156001458279E-2</v>
      </c>
      <c r="AE8">
        <v>-5.3338194057719168E-2</v>
      </c>
      <c r="AF8">
        <v>-1.1834881177428834E-2</v>
      </c>
      <c r="AG8">
        <v>9.8516556070846611E-2</v>
      </c>
      <c r="AI8">
        <f t="shared" si="0"/>
        <v>0.24242424242424243</v>
      </c>
    </row>
    <row r="9" spans="1:36" x14ac:dyDescent="0.25">
      <c r="A9">
        <v>4.0534946780460088E-2</v>
      </c>
      <c r="B9">
        <v>5.1821828983513424E-2</v>
      </c>
      <c r="C9">
        <v>2.3868851250318464E-2</v>
      </c>
      <c r="D9">
        <v>5.8476031581907825E-2</v>
      </c>
      <c r="E9">
        <v>6.8514732293907379E-2</v>
      </c>
      <c r="F9">
        <v>5.2157942925263462E-2</v>
      </c>
      <c r="G9">
        <v>-9.6173517751230758E-2</v>
      </c>
      <c r="H9">
        <v>5.3773838044864089E-2</v>
      </c>
      <c r="I9">
        <v>7.4591697385570935E-2</v>
      </c>
      <c r="J9">
        <v>6.5178266502903814E-2</v>
      </c>
      <c r="K9">
        <v>6.6156735485677701E-2</v>
      </c>
      <c r="L9">
        <v>2.5771077508090476E-2</v>
      </c>
      <c r="M9">
        <v>-9.3052324174905388E-4</v>
      </c>
      <c r="N9">
        <v>4.6399387157733882E-2</v>
      </c>
      <c r="O9">
        <v>4.1815996939694004E-2</v>
      </c>
      <c r="P9">
        <v>2.0931787172022875E-2</v>
      </c>
      <c r="Q9">
        <v>-4.8472808849061993E-2</v>
      </c>
      <c r="R9">
        <v>5.8141050727958887E-2</v>
      </c>
      <c r="S9">
        <v>-2.8266441158040501E-3</v>
      </c>
      <c r="T9">
        <v>5.3692004029024826E-2</v>
      </c>
      <c r="U9">
        <v>-5.7694089543596644E-3</v>
      </c>
      <c r="V9">
        <v>2.7371213402077935E-2</v>
      </c>
      <c r="W9">
        <v>5.3948566489019661E-2</v>
      </c>
      <c r="X9">
        <v>-2.0574949598391817E-2</v>
      </c>
      <c r="Y9">
        <v>1.6272135815754485E-2</v>
      </c>
      <c r="Z9">
        <v>8.9773233968290844E-2</v>
      </c>
      <c r="AA9">
        <v>3.6118179632376221E-2</v>
      </c>
      <c r="AB9">
        <v>4.0073724451134968E-3</v>
      </c>
      <c r="AC9">
        <v>3.5573708186594638E-2</v>
      </c>
      <c r="AD9">
        <v>4.6127559738231683E-2</v>
      </c>
      <c r="AE9">
        <v>1.7655111247301958E-2</v>
      </c>
      <c r="AF9">
        <v>3.6762108020369888E-2</v>
      </c>
      <c r="AG9">
        <v>9.3124887965624487E-3</v>
      </c>
      <c r="AI9">
        <f t="shared" si="0"/>
        <v>0.24242424242424243</v>
      </c>
    </row>
    <row r="10" spans="1:36" x14ac:dyDescent="0.25">
      <c r="A10">
        <v>3.6711702016753389E-2</v>
      </c>
      <c r="B10">
        <v>4.7631799954886297E-2</v>
      </c>
      <c r="C10">
        <v>2.7231727233140345E-2</v>
      </c>
      <c r="D10">
        <v>5.2352408439674369E-2</v>
      </c>
      <c r="E10">
        <v>6.1776588497442622E-2</v>
      </c>
      <c r="F10">
        <v>3.8835439777050479E-2</v>
      </c>
      <c r="G10">
        <v>-7.651617920072154E-2</v>
      </c>
      <c r="H10">
        <v>4.8651898142767949E-2</v>
      </c>
      <c r="I10">
        <v>6.5178266502903467E-2</v>
      </c>
      <c r="J10">
        <v>5.8098607395678771E-2</v>
      </c>
      <c r="K10">
        <v>5.5141175096158887E-2</v>
      </c>
      <c r="L10">
        <v>3.0463856613253161E-2</v>
      </c>
      <c r="M10">
        <v>1.0708509638471614E-2</v>
      </c>
      <c r="N10">
        <v>4.3635231857327719E-2</v>
      </c>
      <c r="O10">
        <v>4.028129519134438E-2</v>
      </c>
      <c r="P10">
        <v>2.5283047251914603E-2</v>
      </c>
      <c r="Q10">
        <v>-3.4967454267164966E-2</v>
      </c>
      <c r="R10">
        <v>5.244135520758382E-2</v>
      </c>
      <c r="S10">
        <v>8.1208645652478817E-3</v>
      </c>
      <c r="T10">
        <v>4.8023120506450759E-2</v>
      </c>
      <c r="U10">
        <v>4.0586659447378881E-3</v>
      </c>
      <c r="V10">
        <v>2.8094261623113209E-2</v>
      </c>
      <c r="W10">
        <v>4.6999891258625144E-2</v>
      </c>
      <c r="X10">
        <v>-9.5239846116958737E-3</v>
      </c>
      <c r="Y10">
        <v>2.1860803487996447E-2</v>
      </c>
      <c r="Z10">
        <v>7.5254939423353318E-2</v>
      </c>
      <c r="AA10">
        <v>3.7850898564438885E-2</v>
      </c>
      <c r="AB10">
        <v>1.340582443651496E-2</v>
      </c>
      <c r="AC10">
        <v>3.1869437682146735E-2</v>
      </c>
      <c r="AD10">
        <v>3.5978897689249417E-2</v>
      </c>
      <c r="AE10">
        <v>2.1067569230696429E-2</v>
      </c>
      <c r="AF10">
        <v>3.6073787612432698E-2</v>
      </c>
      <c r="AG10">
        <v>1.7925747238235423E-2</v>
      </c>
      <c r="AI10">
        <f t="shared" si="0"/>
        <v>0.24242424242424243</v>
      </c>
    </row>
    <row r="11" spans="1:36" x14ac:dyDescent="0.25">
      <c r="A11">
        <v>4.0017270254989648E-2</v>
      </c>
      <c r="B11">
        <v>3.548118346104618E-2</v>
      </c>
      <c r="C11">
        <v>-3.5323973699869643E-3</v>
      </c>
      <c r="D11">
        <v>4.372638170638328E-2</v>
      </c>
      <c r="E11">
        <v>6.3300169119869437E-2</v>
      </c>
      <c r="F11">
        <v>0.15852095690937246</v>
      </c>
      <c r="G11">
        <v>1.5558588073288082E-2</v>
      </c>
      <c r="H11">
        <v>7.4024507797720518E-2</v>
      </c>
      <c r="I11">
        <v>6.6156735485678173E-2</v>
      </c>
      <c r="J11">
        <v>5.5141175096159734E-2</v>
      </c>
      <c r="K11">
        <v>9.8266494986954028E-2</v>
      </c>
      <c r="L11">
        <v>-2.7037053804557371E-3</v>
      </c>
      <c r="M11">
        <v>-2.975443657722282E-2</v>
      </c>
      <c r="N11">
        <v>3.4839084849396268E-2</v>
      </c>
      <c r="O11">
        <v>3.2077181857795498E-2</v>
      </c>
      <c r="P11">
        <v>-5.3578453567261208E-3</v>
      </c>
      <c r="Q11">
        <v>-2.1820184717227298E-2</v>
      </c>
      <c r="R11">
        <v>4.841136399735331E-2</v>
      </c>
      <c r="S11">
        <v>-3.4630753143340964E-2</v>
      </c>
      <c r="T11">
        <v>5.8162206922934834E-2</v>
      </c>
      <c r="U11">
        <v>-1.46021228027442E-2</v>
      </c>
      <c r="V11">
        <v>3.0080111125905723E-2</v>
      </c>
      <c r="W11">
        <v>5.4366210388564915E-2</v>
      </c>
      <c r="X11">
        <v>-3.2963532207663626E-2</v>
      </c>
      <c r="Y11">
        <v>-7.9507448596115443E-3</v>
      </c>
      <c r="Z11">
        <v>8.3535792778871132E-2</v>
      </c>
      <c r="AA11">
        <v>1.1003554278999253E-2</v>
      </c>
      <c r="AB11">
        <v>-2.778968531924797E-2</v>
      </c>
      <c r="AC11">
        <v>5.3883026169422435E-2</v>
      </c>
      <c r="AD11">
        <v>0.11991764208387193</v>
      </c>
      <c r="AE11">
        <v>-1.5054596774948248E-3</v>
      </c>
      <c r="AF11">
        <v>2.0170982040145474E-2</v>
      </c>
      <c r="AG11">
        <v>-1.4029751972993665E-2</v>
      </c>
      <c r="AI11">
        <f t="shared" si="0"/>
        <v>0.24242424242424243</v>
      </c>
    </row>
    <row r="12" spans="1:36" x14ac:dyDescent="0.25">
      <c r="A12">
        <v>-2.0105169381140951E-2</v>
      </c>
      <c r="B12">
        <v>1.5661529928667806E-2</v>
      </c>
      <c r="C12">
        <v>3.666724728676167E-2</v>
      </c>
      <c r="D12">
        <v>4.2697291592454847E-3</v>
      </c>
      <c r="E12">
        <v>7.4382876839207593E-2</v>
      </c>
      <c r="F12">
        <v>-2.4813196208308103E-2</v>
      </c>
      <c r="G12">
        <v>-9.587704592772972E-3</v>
      </c>
      <c r="H12">
        <v>7.335056192942932E-2</v>
      </c>
      <c r="I12">
        <v>2.5771077508089782E-2</v>
      </c>
      <c r="J12">
        <v>3.0463856613252821E-2</v>
      </c>
      <c r="K12">
        <v>-2.7037053804568612E-3</v>
      </c>
      <c r="L12">
        <v>8.9996880972699408E-2</v>
      </c>
      <c r="M12">
        <v>0.12208135040501311</v>
      </c>
      <c r="N12">
        <v>3.2408501588103177E-2</v>
      </c>
      <c r="O12">
        <v>4.2872342707431677E-2</v>
      </c>
      <c r="P12">
        <v>4.9615567054568238E-2</v>
      </c>
      <c r="Q12">
        <v>-4.0840385507590712E-2</v>
      </c>
      <c r="R12">
        <v>2.5439866871047052E-2</v>
      </c>
      <c r="S12">
        <v>8.0877976992079714E-2</v>
      </c>
      <c r="T12">
        <v>2.3736502537171703E-2</v>
      </c>
      <c r="U12">
        <v>7.09182754658544E-2</v>
      </c>
      <c r="V12">
        <v>3.8089762983603628E-2</v>
      </c>
      <c r="W12">
        <v>-2.3160345486969477E-2</v>
      </c>
      <c r="X12">
        <v>-1.3444438512144469E-3</v>
      </c>
      <c r="Y12">
        <v>6.0289266611837665E-2</v>
      </c>
      <c r="Z12">
        <v>-2.506887716913557E-2</v>
      </c>
      <c r="AA12">
        <v>7.5541097421310113E-2</v>
      </c>
      <c r="AB12">
        <v>7.9750091263628864E-2</v>
      </c>
      <c r="AC12">
        <v>-1.3310666956631665E-2</v>
      </c>
      <c r="AD12">
        <v>-3.1997977072921457E-2</v>
      </c>
      <c r="AE12">
        <v>1.1204282514681051E-2</v>
      </c>
      <c r="AF12">
        <v>2.046797041049337E-2</v>
      </c>
      <c r="AG12">
        <v>0.10907585654297855</v>
      </c>
      <c r="AI12">
        <f t="shared" si="0"/>
        <v>0.24242424242424243</v>
      </c>
    </row>
    <row r="13" spans="1:36" x14ac:dyDescent="0.25">
      <c r="A13">
        <v>-5.9321923279411284E-2</v>
      </c>
      <c r="B13">
        <v>-1.0341728104524866E-2</v>
      </c>
      <c r="C13">
        <v>3.3749867919450095E-2</v>
      </c>
      <c r="D13">
        <v>-3.1966036352013075E-2</v>
      </c>
      <c r="E13">
        <v>8.47634820200171E-2</v>
      </c>
      <c r="F13">
        <v>-3.2736744377252047E-2</v>
      </c>
      <c r="G13">
        <v>6.34144954534928E-2</v>
      </c>
      <c r="H13">
        <v>9.9341760873393303E-2</v>
      </c>
      <c r="I13">
        <v>-9.3052324174905388E-4</v>
      </c>
      <c r="J13">
        <v>1.0708509638471995E-2</v>
      </c>
      <c r="K13">
        <v>-2.9754436577223126E-2</v>
      </c>
      <c r="L13">
        <v>0.12208135040501379</v>
      </c>
      <c r="M13">
        <v>0.18820604682021339</v>
      </c>
      <c r="N13">
        <v>2.2088296691488856E-2</v>
      </c>
      <c r="O13">
        <v>4.2469048197450988E-2</v>
      </c>
      <c r="P13">
        <v>5.7279561584202027E-2</v>
      </c>
      <c r="Q13">
        <v>-4.2885860758056463E-2</v>
      </c>
      <c r="R13">
        <v>5.6341117155587553E-3</v>
      </c>
      <c r="S13">
        <v>0.11873569451655377</v>
      </c>
      <c r="T13">
        <v>1.012529366818881E-2</v>
      </c>
      <c r="U13">
        <v>0.11192922949569059</v>
      </c>
      <c r="V13">
        <v>4.5752965502428584E-2</v>
      </c>
      <c r="W13">
        <v>-7.0307026994165314E-2</v>
      </c>
      <c r="X13">
        <v>-3.9784729009510883E-3</v>
      </c>
      <c r="Y13">
        <v>7.8139683785635961E-2</v>
      </c>
      <c r="Z13">
        <v>-9.2556048594465576E-2</v>
      </c>
      <c r="AA13">
        <v>9.426148137670104E-2</v>
      </c>
      <c r="AB13">
        <v>0.11368415616716207</v>
      </c>
      <c r="AC13">
        <v>-3.8588781708847344E-2</v>
      </c>
      <c r="AD13">
        <v>-5.4172452325593687E-2</v>
      </c>
      <c r="AE13">
        <v>-3.0900500074449999E-3</v>
      </c>
      <c r="AF13">
        <v>4.6024252726874267E-3</v>
      </c>
      <c r="AG13">
        <v>0.1636626241179136</v>
      </c>
      <c r="AI13">
        <f t="shared" si="0"/>
        <v>0.24242424242424243</v>
      </c>
    </row>
    <row r="14" spans="1:36" x14ac:dyDescent="0.25">
      <c r="A14">
        <v>3.7152996126107701E-2</v>
      </c>
      <c r="B14">
        <v>4.2339613507588927E-2</v>
      </c>
      <c r="C14">
        <v>3.5341020024558759E-2</v>
      </c>
      <c r="D14">
        <v>4.4744755799502191E-2</v>
      </c>
      <c r="E14">
        <v>4.0207293388997117E-2</v>
      </c>
      <c r="F14">
        <v>1.1966319760173982E-2</v>
      </c>
      <c r="G14">
        <v>-3.5725669002435262E-2</v>
      </c>
      <c r="H14">
        <v>2.887056239345033E-2</v>
      </c>
      <c r="I14">
        <v>4.6399387157733396E-2</v>
      </c>
      <c r="J14">
        <v>4.363523185732758E-2</v>
      </c>
      <c r="K14">
        <v>3.4839084849395255E-2</v>
      </c>
      <c r="L14">
        <v>3.2408501588103503E-2</v>
      </c>
      <c r="M14">
        <v>2.2088296691488443E-2</v>
      </c>
      <c r="N14">
        <v>3.819513301545871E-2</v>
      </c>
      <c r="O14">
        <v>3.5558618051949056E-2</v>
      </c>
      <c r="P14">
        <v>3.3221402821835597E-2</v>
      </c>
      <c r="Q14">
        <v>4.1539027381866656E-3</v>
      </c>
      <c r="R14">
        <v>4.1768097782507216E-2</v>
      </c>
      <c r="S14">
        <v>2.5260029386340754E-2</v>
      </c>
      <c r="T14">
        <v>3.6674621957591226E-2</v>
      </c>
      <c r="U14">
        <v>1.8828928949297719E-2</v>
      </c>
      <c r="V14">
        <v>2.8118836181161309E-2</v>
      </c>
      <c r="W14">
        <v>4.1199162657193138E-2</v>
      </c>
      <c r="X14">
        <v>2.0443151215195965E-2</v>
      </c>
      <c r="Y14">
        <v>3.0480024682766983E-2</v>
      </c>
      <c r="Z14">
        <v>5.4048375484662209E-2</v>
      </c>
      <c r="AA14">
        <v>3.5675114710930225E-2</v>
      </c>
      <c r="AB14">
        <v>2.741855941684708E-2</v>
      </c>
      <c r="AC14">
        <v>3.0039503438080407E-2</v>
      </c>
      <c r="AD14">
        <v>1.9499638416760195E-2</v>
      </c>
      <c r="AE14">
        <v>3.3025193158310789E-2</v>
      </c>
      <c r="AF14">
        <v>3.7481338334079156E-2</v>
      </c>
      <c r="AG14">
        <v>2.4642973458862585E-2</v>
      </c>
      <c r="AI14">
        <f t="shared" si="0"/>
        <v>0.24242424242424243</v>
      </c>
    </row>
    <row r="15" spans="1:36" x14ac:dyDescent="0.25">
      <c r="A15">
        <v>2.220087784971116E-2</v>
      </c>
      <c r="B15">
        <v>3.356521217609218E-2</v>
      </c>
      <c r="C15">
        <v>3.0733598261955576E-2</v>
      </c>
      <c r="D15">
        <v>3.2882841646740449E-2</v>
      </c>
      <c r="E15">
        <v>5.0595005344701058E-2</v>
      </c>
      <c r="F15">
        <v>2.1165074939929501E-2</v>
      </c>
      <c r="G15">
        <v>-1.6693189559926019E-2</v>
      </c>
      <c r="H15">
        <v>4.5527397394838784E-2</v>
      </c>
      <c r="I15">
        <v>4.1815996939693886E-2</v>
      </c>
      <c r="J15">
        <v>4.0281295191344602E-2</v>
      </c>
      <c r="K15">
        <v>3.2077181857794915E-2</v>
      </c>
      <c r="L15">
        <v>4.287234270743228E-2</v>
      </c>
      <c r="M15">
        <v>4.2469048197450884E-2</v>
      </c>
      <c r="N15">
        <v>3.5558618051949389E-2</v>
      </c>
      <c r="O15">
        <v>3.6508894740572811E-2</v>
      </c>
      <c r="P15">
        <v>3.2699891639263332E-2</v>
      </c>
      <c r="Q15">
        <v>-7.7258367371286496E-3</v>
      </c>
      <c r="R15">
        <v>3.7235800979099232E-2</v>
      </c>
      <c r="S15">
        <v>3.3087573049900648E-2</v>
      </c>
      <c r="T15">
        <v>3.5207449494705875E-2</v>
      </c>
      <c r="U15">
        <v>2.9417953322574006E-2</v>
      </c>
      <c r="V15">
        <v>3.1101720705784076E-2</v>
      </c>
      <c r="W15">
        <v>2.5217062136812615E-2</v>
      </c>
      <c r="X15">
        <v>9.7408503105129995E-3</v>
      </c>
      <c r="Y15">
        <v>3.3667254980736638E-2</v>
      </c>
      <c r="Z15">
        <v>3.490632192685672E-2</v>
      </c>
      <c r="AA15">
        <v>4.2492031340038969E-2</v>
      </c>
      <c r="AB15">
        <v>3.4731527549810001E-2</v>
      </c>
      <c r="AC15">
        <v>2.1736578644840812E-2</v>
      </c>
      <c r="AD15">
        <v>1.8921214242160533E-2</v>
      </c>
      <c r="AE15">
        <v>2.3237937971584077E-2</v>
      </c>
      <c r="AF15">
        <v>3.0453619536576809E-2</v>
      </c>
      <c r="AG15">
        <v>4.231085316559953E-2</v>
      </c>
      <c r="AI15">
        <f t="shared" si="0"/>
        <v>0.24242424242424243</v>
      </c>
    </row>
    <row r="16" spans="1:36" x14ac:dyDescent="0.25">
      <c r="A16">
        <v>3.0746423819815731E-2</v>
      </c>
      <c r="B16">
        <v>3.6209718289742177E-2</v>
      </c>
      <c r="C16">
        <v>5.3500199515483036E-2</v>
      </c>
      <c r="D16">
        <v>3.3386040958058465E-2</v>
      </c>
      <c r="E16">
        <v>1.6994926403469598E-2</v>
      </c>
      <c r="F16">
        <v>-5.6301573742623567E-2</v>
      </c>
      <c r="G16">
        <v>-7.1218750908296213E-3</v>
      </c>
      <c r="H16">
        <v>2.6822890651808859E-3</v>
      </c>
      <c r="I16">
        <v>2.0931787172022202E-2</v>
      </c>
      <c r="J16">
        <v>2.5283047251914291E-2</v>
      </c>
      <c r="K16">
        <v>-5.3578453567273282E-3</v>
      </c>
      <c r="L16">
        <v>4.961556705456853E-2</v>
      </c>
      <c r="M16">
        <v>5.7279561584201638E-2</v>
      </c>
      <c r="N16">
        <v>3.3221402821835402E-2</v>
      </c>
      <c r="O16">
        <v>3.269989163926286E-2</v>
      </c>
      <c r="P16">
        <v>5.2738582006373144E-2</v>
      </c>
      <c r="Q16">
        <v>4.3882038385921404E-2</v>
      </c>
      <c r="R16">
        <v>2.8008510561711157E-2</v>
      </c>
      <c r="S16">
        <v>6.3400722549680141E-2</v>
      </c>
      <c r="T16">
        <v>1.8726994399116553E-2</v>
      </c>
      <c r="U16">
        <v>4.7365693780123404E-2</v>
      </c>
      <c r="V16">
        <v>2.868626026712243E-2</v>
      </c>
      <c r="W16">
        <v>2.5320496287383934E-2</v>
      </c>
      <c r="X16">
        <v>6.1019768620755088E-2</v>
      </c>
      <c r="Y16">
        <v>5.2038503222327843E-2</v>
      </c>
      <c r="Z16">
        <v>1.7477128749063597E-2</v>
      </c>
      <c r="AA16">
        <v>4.4289893842526809E-2</v>
      </c>
      <c r="AB16">
        <v>6.0969145712788164E-2</v>
      </c>
      <c r="AC16">
        <v>1.7413456126279873E-2</v>
      </c>
      <c r="AD16">
        <v>-2.8208730250572772E-2</v>
      </c>
      <c r="AE16">
        <v>5.1293506287843883E-2</v>
      </c>
      <c r="AF16">
        <v>4.1575794594754627E-2</v>
      </c>
      <c r="AG16">
        <v>5.0232673471436257E-2</v>
      </c>
      <c r="AI16">
        <f t="shared" si="0"/>
        <v>0.24242424242424243</v>
      </c>
    </row>
    <row r="17" spans="1:35" x14ac:dyDescent="0.25">
      <c r="A17">
        <v>0.10412453410422429</v>
      </c>
      <c r="B17">
        <v>2.9460694815689269E-2</v>
      </c>
      <c r="C17">
        <v>6.327482685905958E-2</v>
      </c>
      <c r="D17">
        <v>3.4713265428206352E-2</v>
      </c>
      <c r="E17">
        <v>-0.13103212197776351</v>
      </c>
      <c r="F17">
        <v>-3.3163030392025061E-2</v>
      </c>
      <c r="G17">
        <v>0.25644179653470944</v>
      </c>
      <c r="H17">
        <v>-0.12559870093858233</v>
      </c>
      <c r="I17">
        <v>-4.8472808849062382E-2</v>
      </c>
      <c r="J17">
        <v>-3.4967454267165007E-2</v>
      </c>
      <c r="K17">
        <v>-2.1820184717228241E-2</v>
      </c>
      <c r="L17">
        <v>-4.0840385507589394E-2</v>
      </c>
      <c r="M17">
        <v>-4.2885860758055561E-2</v>
      </c>
      <c r="N17">
        <v>4.1539027381867974E-3</v>
      </c>
      <c r="O17">
        <v>-7.7258367371286461E-3</v>
      </c>
      <c r="P17">
        <v>4.3882038385921987E-2</v>
      </c>
      <c r="Q17">
        <v>0.3075063302754234</v>
      </c>
      <c r="R17">
        <v>-1.0386637551589459E-2</v>
      </c>
      <c r="S17">
        <v>4.2793652549395433E-2</v>
      </c>
      <c r="T17">
        <v>-1.3468121253015747E-2</v>
      </c>
      <c r="U17">
        <v>4.2165849330731073E-2</v>
      </c>
      <c r="V17">
        <v>1.8885181475244331E-2</v>
      </c>
      <c r="W17">
        <v>7.9513641176075719E-2</v>
      </c>
      <c r="X17">
        <v>0.21566182836886355</v>
      </c>
      <c r="Y17">
        <v>3.1493883676834381E-2</v>
      </c>
      <c r="Z17">
        <v>1.2269288793228028E-2</v>
      </c>
      <c r="AA17">
        <v>-3.9855005771539248E-2</v>
      </c>
      <c r="AB17">
        <v>2.9972177115704254E-2</v>
      </c>
      <c r="AC17">
        <v>8.0814155125725512E-2</v>
      </c>
      <c r="AD17">
        <v>3.0472262513343201E-2</v>
      </c>
      <c r="AE17">
        <v>0.11586108313968137</v>
      </c>
      <c r="AF17">
        <v>5.3577231148604264E-2</v>
      </c>
      <c r="AG17">
        <v>-4.6821474834105911E-2</v>
      </c>
      <c r="AI17">
        <f t="shared" si="0"/>
        <v>0.24242424242424243</v>
      </c>
    </row>
    <row r="18" spans="1:35" x14ac:dyDescent="0.25">
      <c r="A18">
        <v>4.3530413060537801E-2</v>
      </c>
      <c r="B18">
        <v>4.8343206399552439E-2</v>
      </c>
      <c r="C18">
        <v>3.180024484223247E-2</v>
      </c>
      <c r="D18">
        <v>5.343404750578791E-2</v>
      </c>
      <c r="E18">
        <v>4.6946185267029802E-2</v>
      </c>
      <c r="F18">
        <v>2.7091170629302691E-2</v>
      </c>
      <c r="G18">
        <v>-6.1064030774392514E-2</v>
      </c>
      <c r="H18">
        <v>3.3009937670012299E-2</v>
      </c>
      <c r="I18">
        <v>5.8141050727958679E-2</v>
      </c>
      <c r="J18">
        <v>5.2441355207583973E-2</v>
      </c>
      <c r="K18">
        <v>4.8411363997352574E-2</v>
      </c>
      <c r="L18">
        <v>2.5439866871047656E-2</v>
      </c>
      <c r="M18">
        <v>5.6341117155586096E-3</v>
      </c>
      <c r="N18">
        <v>4.1768097782507507E-2</v>
      </c>
      <c r="O18">
        <v>3.7235800979099155E-2</v>
      </c>
      <c r="P18">
        <v>2.800851056171165E-2</v>
      </c>
      <c r="Q18">
        <v>-1.0386637551589306E-2</v>
      </c>
      <c r="R18">
        <v>4.9075525760995969E-2</v>
      </c>
      <c r="S18">
        <v>1.1151449772561051E-2</v>
      </c>
      <c r="T18">
        <v>4.3621825101859767E-2</v>
      </c>
      <c r="U18">
        <v>5.798545665299179E-3</v>
      </c>
      <c r="V18">
        <v>2.690312290810476E-2</v>
      </c>
      <c r="W18">
        <v>5.1428320096726064E-2</v>
      </c>
      <c r="X18">
        <v>8.5428944542951801E-3</v>
      </c>
      <c r="Y18">
        <v>2.3347863655174675E-2</v>
      </c>
      <c r="Z18">
        <v>7.3655629805128547E-2</v>
      </c>
      <c r="AA18">
        <v>3.2689399218206308E-2</v>
      </c>
      <c r="AB18">
        <v>1.5217886712754092E-2</v>
      </c>
      <c r="AC18">
        <v>3.5530636043473153E-2</v>
      </c>
      <c r="AD18">
        <v>3.1921569000276429E-2</v>
      </c>
      <c r="AE18">
        <v>3.0087164368116238E-2</v>
      </c>
      <c r="AF18">
        <v>3.9099956251521996E-2</v>
      </c>
      <c r="AG18">
        <v>1.2143516294221626E-2</v>
      </c>
      <c r="AI18">
        <f t="shared" si="0"/>
        <v>0.24242424242424243</v>
      </c>
    </row>
    <row r="19" spans="1:35" x14ac:dyDescent="0.25">
      <c r="A19">
        <v>-2.7700006534530936E-3</v>
      </c>
      <c r="B19">
        <v>1.5412697979262192E-2</v>
      </c>
      <c r="C19">
        <v>5.5245599197707204E-2</v>
      </c>
      <c r="D19">
        <v>3.3804567913947314E-3</v>
      </c>
      <c r="E19">
        <v>2.4345708387358299E-2</v>
      </c>
      <c r="F19">
        <v>-7.9110384465337219E-2</v>
      </c>
      <c r="G19">
        <v>4.569165722017661E-2</v>
      </c>
      <c r="H19">
        <v>2.0422772346720193E-2</v>
      </c>
      <c r="I19">
        <v>-2.8266441158037517E-3</v>
      </c>
      <c r="J19">
        <v>8.1208645652485686E-3</v>
      </c>
      <c r="K19">
        <v>-3.4630753143341013E-2</v>
      </c>
      <c r="L19">
        <v>8.0877976992081019E-2</v>
      </c>
      <c r="M19">
        <v>0.1187356945165544</v>
      </c>
      <c r="N19">
        <v>2.5260029386341504E-2</v>
      </c>
      <c r="O19">
        <v>3.3087573049901141E-2</v>
      </c>
      <c r="P19">
        <v>6.3400722549680932E-2</v>
      </c>
      <c r="Q19">
        <v>4.2793652549395281E-2</v>
      </c>
      <c r="R19">
        <v>1.1151449772561484E-2</v>
      </c>
      <c r="S19">
        <v>0.1015791268424131</v>
      </c>
      <c r="T19">
        <v>5.3404473238973828E-3</v>
      </c>
      <c r="U19">
        <v>8.5139439819627682E-2</v>
      </c>
      <c r="V19">
        <v>3.4921459609683576E-2</v>
      </c>
      <c r="W19">
        <v>-1.5748968651316586E-2</v>
      </c>
      <c r="X19">
        <v>6.3364803074395681E-2</v>
      </c>
      <c r="Y19">
        <v>7.124645229866311E-2</v>
      </c>
      <c r="Z19">
        <v>-4.1774454942732575E-2</v>
      </c>
      <c r="AA19">
        <v>6.3253656833037922E-2</v>
      </c>
      <c r="AB19">
        <v>9.546337967909857E-2</v>
      </c>
      <c r="AC19">
        <v>-6.7326217571896645E-3</v>
      </c>
      <c r="AD19">
        <v>-5.8111912448211379E-2</v>
      </c>
      <c r="AE19">
        <v>4.2648105108434919E-2</v>
      </c>
      <c r="AF19">
        <v>3.0186097624614265E-2</v>
      </c>
      <c r="AG19">
        <v>0.10063591665914828</v>
      </c>
      <c r="AI19">
        <f t="shared" si="0"/>
        <v>0.24242424242424243</v>
      </c>
    </row>
    <row r="20" spans="1:35" x14ac:dyDescent="0.25">
      <c r="A20">
        <v>3.2716712512518023E-2</v>
      </c>
      <c r="B20">
        <v>3.7372579885124234E-2</v>
      </c>
      <c r="C20">
        <v>1.9253794163280782E-2</v>
      </c>
      <c r="D20">
        <v>4.0953791401146369E-2</v>
      </c>
      <c r="E20">
        <v>5.4360082492833584E-2</v>
      </c>
      <c r="F20">
        <v>6.9265965810617669E-2</v>
      </c>
      <c r="G20">
        <v>-1.5494160081245073E-2</v>
      </c>
      <c r="H20">
        <v>5.2767077256783992E-2</v>
      </c>
      <c r="I20">
        <v>5.3692004029024243E-2</v>
      </c>
      <c r="J20">
        <v>4.802312050645053E-2</v>
      </c>
      <c r="K20">
        <v>5.8162206922933724E-2</v>
      </c>
      <c r="L20">
        <v>2.3736502537171876E-2</v>
      </c>
      <c r="M20">
        <v>1.0125293668188207E-2</v>
      </c>
      <c r="N20">
        <v>3.6674621957591136E-2</v>
      </c>
      <c r="O20">
        <v>3.5207449494705417E-2</v>
      </c>
      <c r="P20">
        <v>1.8726994399116625E-2</v>
      </c>
      <c r="Q20">
        <v>-1.3468121253016052E-2</v>
      </c>
      <c r="R20">
        <v>4.3621825101859371E-2</v>
      </c>
      <c r="S20">
        <v>5.3404473238965189E-3</v>
      </c>
      <c r="T20">
        <v>4.4875686141625161E-2</v>
      </c>
      <c r="U20">
        <v>9.3782177460643712E-3</v>
      </c>
      <c r="V20">
        <v>2.9873433089069038E-2</v>
      </c>
      <c r="W20">
        <v>4.0665469615507238E-2</v>
      </c>
      <c r="X20">
        <v>-5.3017546369194812E-3</v>
      </c>
      <c r="Y20">
        <v>1.7298265165983664E-2</v>
      </c>
      <c r="Z20">
        <v>5.9752505007302781E-2</v>
      </c>
      <c r="AA20">
        <v>2.9778077539503161E-2</v>
      </c>
      <c r="AB20">
        <v>9.2877516607616228E-3</v>
      </c>
      <c r="AC20">
        <v>3.5553119429128616E-2</v>
      </c>
      <c r="AD20">
        <v>5.6070269194066574E-2</v>
      </c>
      <c r="AE20">
        <v>1.6161809182468109E-2</v>
      </c>
      <c r="AF20">
        <v>2.8767613092327289E-2</v>
      </c>
      <c r="AG20">
        <v>1.6801349644138708E-2</v>
      </c>
      <c r="AI20">
        <f t="shared" si="0"/>
        <v>0.24242424242424243</v>
      </c>
    </row>
    <row r="21" spans="1:35" x14ac:dyDescent="0.25">
      <c r="A21">
        <v>-1.1241772636689355E-2</v>
      </c>
      <c r="B21">
        <v>3.0712197088444484E-3</v>
      </c>
      <c r="C21">
        <v>3.63664788380706E-2</v>
      </c>
      <c r="D21">
        <v>-9.2850071283559488E-3</v>
      </c>
      <c r="E21">
        <v>3.1834715196763105E-2</v>
      </c>
      <c r="F21">
        <v>-1.1525918825426057E-2</v>
      </c>
      <c r="G21">
        <v>0.10689485541323182</v>
      </c>
      <c r="H21">
        <v>4.4524771643298724E-2</v>
      </c>
      <c r="I21">
        <v>-5.7694089543592203E-3</v>
      </c>
      <c r="J21">
        <v>4.0586659447386791E-3</v>
      </c>
      <c r="K21">
        <v>-1.4602122802744158E-2</v>
      </c>
      <c r="L21">
        <v>7.0918275465855662E-2</v>
      </c>
      <c r="M21">
        <v>0.11192922949569126</v>
      </c>
      <c r="N21">
        <v>1.8828928949298586E-2</v>
      </c>
      <c r="O21">
        <v>2.9417953322574564E-2</v>
      </c>
      <c r="P21">
        <v>4.7365693780124334E-2</v>
      </c>
      <c r="Q21">
        <v>4.2165849330731059E-2</v>
      </c>
      <c r="R21">
        <v>5.7985456652997827E-3</v>
      </c>
      <c r="S21">
        <v>8.5139439819627696E-2</v>
      </c>
      <c r="T21">
        <v>9.3782177460653773E-3</v>
      </c>
      <c r="U21">
        <v>8.2976000672159322E-2</v>
      </c>
      <c r="V21">
        <v>3.797904330468637E-2</v>
      </c>
      <c r="W21">
        <v>-2.2934367686806567E-2</v>
      </c>
      <c r="X21">
        <v>4.4493655024760659E-2</v>
      </c>
      <c r="Y21">
        <v>5.8177850210052631E-2</v>
      </c>
      <c r="Z21">
        <v>-5.0907465169809263E-2</v>
      </c>
      <c r="AA21">
        <v>5.4000746036349606E-2</v>
      </c>
      <c r="AB21">
        <v>7.9422243042142474E-2</v>
      </c>
      <c r="AC21">
        <v>-1.0567316420900218E-3</v>
      </c>
      <c r="AD21">
        <v>-1.5460952976206102E-2</v>
      </c>
      <c r="AE21">
        <v>2.4535431692140397E-2</v>
      </c>
      <c r="AF21">
        <v>1.721370283816916E-2</v>
      </c>
      <c r="AG21">
        <v>9.6292234681822672E-2</v>
      </c>
      <c r="AI21">
        <f t="shared" si="0"/>
        <v>0.24242424242424243</v>
      </c>
    </row>
    <row r="22" spans="1:35" x14ac:dyDescent="0.25">
      <c r="A22">
        <v>1.7860741090122742E-2</v>
      </c>
      <c r="B22">
        <v>2.288827482782884E-2</v>
      </c>
      <c r="C22">
        <v>2.5256720292067041E-2</v>
      </c>
      <c r="D22">
        <v>2.0506505100449088E-2</v>
      </c>
      <c r="E22">
        <v>4.0040839743689535E-2</v>
      </c>
      <c r="F22">
        <v>4.2416532839011284E-2</v>
      </c>
      <c r="G22">
        <v>4.6754616587563774E-2</v>
      </c>
      <c r="H22">
        <v>4.583245992775957E-2</v>
      </c>
      <c r="I22">
        <v>2.7371213402077266E-2</v>
      </c>
      <c r="J22">
        <v>2.8094261623112911E-2</v>
      </c>
      <c r="K22">
        <v>3.0080111125904557E-2</v>
      </c>
      <c r="L22">
        <v>3.8089762983603857E-2</v>
      </c>
      <c r="M22">
        <v>4.5752965502428161E-2</v>
      </c>
      <c r="N22">
        <v>2.8118836181161132E-2</v>
      </c>
      <c r="O22">
        <v>3.1101720705783559E-2</v>
      </c>
      <c r="P22">
        <v>2.8686260267122399E-2</v>
      </c>
      <c r="Q22">
        <v>1.8885181475243623E-2</v>
      </c>
      <c r="R22">
        <v>2.6903122908104288E-2</v>
      </c>
      <c r="S22">
        <v>3.4921459609682626E-2</v>
      </c>
      <c r="T22">
        <v>2.9873433089068951E-2</v>
      </c>
      <c r="U22">
        <v>3.7979043304685295E-2</v>
      </c>
      <c r="V22">
        <v>3.2849869557053872E-2</v>
      </c>
      <c r="W22">
        <v>1.7397824280213581E-2</v>
      </c>
      <c r="X22">
        <v>1.9330701969434483E-2</v>
      </c>
      <c r="Y22">
        <v>3.1779147676418804E-2</v>
      </c>
      <c r="Z22">
        <v>1.5497681760559323E-2</v>
      </c>
      <c r="AA22">
        <v>3.5398148632175851E-2</v>
      </c>
      <c r="AB22">
        <v>3.4678067384074432E-2</v>
      </c>
      <c r="AC22">
        <v>2.4023988956250637E-2</v>
      </c>
      <c r="AD22">
        <v>3.2806995890234364E-2</v>
      </c>
      <c r="AE22">
        <v>2.0960033553317617E-2</v>
      </c>
      <c r="AF22">
        <v>2.3937571697364504E-2</v>
      </c>
      <c r="AG22">
        <v>4.3925906056442018E-2</v>
      </c>
      <c r="AI22">
        <f t="shared" si="0"/>
        <v>0.24242424242424243</v>
      </c>
    </row>
    <row r="23" spans="1:35" x14ac:dyDescent="0.25">
      <c r="A23">
        <v>9.7508742970214557E-2</v>
      </c>
      <c r="B23">
        <v>6.786612392902322E-2</v>
      </c>
      <c r="C23">
        <v>4.3475558003077418E-2</v>
      </c>
      <c r="D23">
        <v>8.2690796701297087E-2</v>
      </c>
      <c r="E23">
        <v>-1.2205507002051044E-2</v>
      </c>
      <c r="F23">
        <v>1.7184892847274758E-2</v>
      </c>
      <c r="G23">
        <v>-4.2979223655105647E-2</v>
      </c>
      <c r="H23">
        <v>-3.5739156264852176E-2</v>
      </c>
      <c r="I23">
        <v>5.3948566489019481E-2</v>
      </c>
      <c r="J23">
        <v>4.6999891258625387E-2</v>
      </c>
      <c r="K23">
        <v>5.4366210388564165E-2</v>
      </c>
      <c r="L23">
        <v>-2.3160345486968499E-2</v>
      </c>
      <c r="M23">
        <v>-7.0307026994165064E-2</v>
      </c>
      <c r="N23">
        <v>4.1199162657193547E-2</v>
      </c>
      <c r="O23">
        <v>2.5217062136812695E-2</v>
      </c>
      <c r="P23">
        <v>2.5320496287384718E-2</v>
      </c>
      <c r="Q23">
        <v>7.9513641176076594E-2</v>
      </c>
      <c r="R23">
        <v>5.1428320096726085E-2</v>
      </c>
      <c r="S23">
        <v>-1.5748968651316669E-2</v>
      </c>
      <c r="T23">
        <v>4.0665469615507786E-2</v>
      </c>
      <c r="U23">
        <v>-2.2934367686806789E-2</v>
      </c>
      <c r="V23">
        <v>1.7397824280214236E-2</v>
      </c>
      <c r="W23">
        <v>0.10390391574911019</v>
      </c>
      <c r="X23">
        <v>6.8548680263706724E-2</v>
      </c>
      <c r="Y23">
        <v>8.8475518955428989E-3</v>
      </c>
      <c r="Z23">
        <v>0.12064987401850966</v>
      </c>
      <c r="AA23">
        <v>-5.0019641804929585E-3</v>
      </c>
      <c r="AB23">
        <v>-1.2645628187340052E-2</v>
      </c>
      <c r="AC23">
        <v>7.1925318051936443E-2</v>
      </c>
      <c r="AD23">
        <v>5.2046147420236638E-2</v>
      </c>
      <c r="AE23">
        <v>6.7546979748080729E-2</v>
      </c>
      <c r="AF23">
        <v>5.8264166129034414E-2</v>
      </c>
      <c r="AG23">
        <v>-5.5793204004067051E-2</v>
      </c>
      <c r="AI23">
        <f t="shared" si="0"/>
        <v>0.24242424242424243</v>
      </c>
    </row>
    <row r="24" spans="1:35" x14ac:dyDescent="0.25">
      <c r="A24">
        <v>8.7301171648089593E-2</v>
      </c>
      <c r="B24">
        <v>4.3735856768929361E-2</v>
      </c>
      <c r="C24">
        <v>7.6780631681813996E-2</v>
      </c>
      <c r="D24">
        <v>4.6799878513532345E-2</v>
      </c>
      <c r="E24">
        <v>-8.6144682450343568E-2</v>
      </c>
      <c r="F24">
        <v>-0.10126472437132661</v>
      </c>
      <c r="G24">
        <v>0.10688006904466107</v>
      </c>
      <c r="H24">
        <v>-0.10299303328267087</v>
      </c>
      <c r="I24">
        <v>-2.0574949598391838E-2</v>
      </c>
      <c r="J24">
        <v>-9.5239846116955407E-3</v>
      </c>
      <c r="K24">
        <v>-3.2963532207664251E-2</v>
      </c>
      <c r="L24">
        <v>-1.3444438512130417E-3</v>
      </c>
      <c r="M24">
        <v>-3.9784729009501169E-3</v>
      </c>
      <c r="N24">
        <v>2.0443151215196464E-2</v>
      </c>
      <c r="O24">
        <v>9.7408503105133395E-3</v>
      </c>
      <c r="P24">
        <v>6.1019768620756004E-2</v>
      </c>
      <c r="Q24">
        <v>0.21566182836886402</v>
      </c>
      <c r="R24">
        <v>8.5428944542952669E-3</v>
      </c>
      <c r="S24">
        <v>6.3364803074395987E-2</v>
      </c>
      <c r="T24">
        <v>-5.3017546369188706E-3</v>
      </c>
      <c r="U24">
        <v>4.449365502476086E-2</v>
      </c>
      <c r="V24">
        <v>1.9330701969435388E-2</v>
      </c>
      <c r="W24">
        <v>6.8548680263706432E-2</v>
      </c>
      <c r="X24">
        <v>0.1783334063107975</v>
      </c>
      <c r="Y24">
        <v>4.9732655712810256E-2</v>
      </c>
      <c r="Z24">
        <v>2.4584703202040051E-2</v>
      </c>
      <c r="AA24">
        <v>-2.7386535299261383E-3</v>
      </c>
      <c r="AB24">
        <v>5.3968939153544553E-2</v>
      </c>
      <c r="AC24">
        <v>5.4391826401996343E-2</v>
      </c>
      <c r="AD24">
        <v>-2.7370442292118796E-2</v>
      </c>
      <c r="AE24">
        <v>0.10985834544270129</v>
      </c>
      <c r="AF24">
        <v>6.1485259300816747E-2</v>
      </c>
      <c r="AG24">
        <v>-1.0800402750432189E-2</v>
      </c>
      <c r="AI24">
        <f t="shared" si="0"/>
        <v>0.24242424242424243</v>
      </c>
    </row>
    <row r="25" spans="1:35" x14ac:dyDescent="0.25">
      <c r="A25">
        <v>1.5296289686171733E-2</v>
      </c>
      <c r="B25">
        <v>2.7106370027316421E-2</v>
      </c>
      <c r="C25">
        <v>4.857360542420637E-2</v>
      </c>
      <c r="D25">
        <v>2.1114014899823157E-2</v>
      </c>
      <c r="E25">
        <v>2.7830715141180823E-2</v>
      </c>
      <c r="F25">
        <v>-4.6177740483852037E-2</v>
      </c>
      <c r="G25">
        <v>1.2781425466559457E-2</v>
      </c>
      <c r="H25">
        <v>2.0093975997911774E-2</v>
      </c>
      <c r="I25">
        <v>1.6272135815754235E-2</v>
      </c>
      <c r="J25">
        <v>2.1860803487996537E-2</v>
      </c>
      <c r="K25">
        <v>-7.950744859612266E-3</v>
      </c>
      <c r="L25">
        <v>6.0289266611838283E-2</v>
      </c>
      <c r="M25">
        <v>7.8139683785635933E-2</v>
      </c>
      <c r="N25">
        <v>3.0480024682767198E-2</v>
      </c>
      <c r="O25">
        <v>3.3667254980736548E-2</v>
      </c>
      <c r="P25">
        <v>5.203850322232819E-2</v>
      </c>
      <c r="Q25">
        <v>3.1493883676834006E-2</v>
      </c>
      <c r="R25">
        <v>2.3347863655174619E-2</v>
      </c>
      <c r="S25">
        <v>7.1246452298662583E-2</v>
      </c>
      <c r="T25">
        <v>1.7298265165984011E-2</v>
      </c>
      <c r="U25">
        <v>5.8177850210052014E-2</v>
      </c>
      <c r="V25">
        <v>3.1779147676419178E-2</v>
      </c>
      <c r="W25">
        <v>8.8475518955424687E-3</v>
      </c>
      <c r="X25">
        <v>4.9732655712809659E-2</v>
      </c>
      <c r="Y25">
        <v>5.5174420522487576E-2</v>
      </c>
      <c r="Z25">
        <v>-2.1973867963199362E-3</v>
      </c>
      <c r="AA25">
        <v>5.1235461403624047E-2</v>
      </c>
      <c r="AB25">
        <v>6.8301930768468161E-2</v>
      </c>
      <c r="AC25">
        <v>8.9270996593481845E-3</v>
      </c>
      <c r="AD25">
        <v>-2.8387770560180645E-2</v>
      </c>
      <c r="AE25">
        <v>4.1029179755436948E-2</v>
      </c>
      <c r="AF25">
        <v>3.4235851090802023E-2</v>
      </c>
      <c r="AG25">
        <v>6.8341959978103578E-2</v>
      </c>
      <c r="AI25">
        <f t="shared" si="0"/>
        <v>0.24242424242424243</v>
      </c>
    </row>
    <row r="26" spans="1:35" x14ac:dyDescent="0.25">
      <c r="A26">
        <v>0.10334146080810247</v>
      </c>
      <c r="B26">
        <v>8.4120453719587387E-2</v>
      </c>
      <c r="C26">
        <v>3.7342692700277486E-2</v>
      </c>
      <c r="D26">
        <v>0.10390575862627222</v>
      </c>
      <c r="E26">
        <v>2.122640833202151E-2</v>
      </c>
      <c r="F26">
        <v>3.6881914369516045E-2</v>
      </c>
      <c r="G26">
        <v>-0.14423709342274621</v>
      </c>
      <c r="H26">
        <v>-1.3396012467121188E-2</v>
      </c>
      <c r="I26">
        <v>8.9773233968290789E-2</v>
      </c>
      <c r="J26">
        <v>7.5254939423353595E-2</v>
      </c>
      <c r="K26">
        <v>8.3535792778870563E-2</v>
      </c>
      <c r="L26">
        <v>-2.50688771691348E-2</v>
      </c>
      <c r="M26">
        <v>-9.2556048594465534E-2</v>
      </c>
      <c r="N26">
        <v>5.404837548466275E-2</v>
      </c>
      <c r="O26">
        <v>3.4906321926856825E-2</v>
      </c>
      <c r="P26">
        <v>1.7477128749064458E-2</v>
      </c>
      <c r="Q26">
        <v>1.2269288793229166E-2</v>
      </c>
      <c r="R26">
        <v>7.3655629805128783E-2</v>
      </c>
      <c r="S26">
        <v>-4.1774454942732686E-2</v>
      </c>
      <c r="T26">
        <v>5.9752505007303371E-2</v>
      </c>
      <c r="U26">
        <v>-5.0907465169809527E-2</v>
      </c>
      <c r="V26">
        <v>1.5497681760559948E-2</v>
      </c>
      <c r="W26">
        <v>0.12064987401851004</v>
      </c>
      <c r="X26">
        <v>2.4584703202040731E-2</v>
      </c>
      <c r="Y26">
        <v>-2.1973867963195337E-3</v>
      </c>
      <c r="Z26">
        <v>0.16647036434238949</v>
      </c>
      <c r="AA26">
        <v>1.0061752377779551E-3</v>
      </c>
      <c r="AB26">
        <v>-3.3109220714487644E-2</v>
      </c>
      <c r="AC26">
        <v>7.4824686710024624E-2</v>
      </c>
      <c r="AD26">
        <v>6.5034787662406945E-2</v>
      </c>
      <c r="AE26">
        <v>5.5363821386446049E-2</v>
      </c>
      <c r="AF26">
        <v>6.2369852426943054E-2</v>
      </c>
      <c r="AG26">
        <v>-7.0047291962815589E-2</v>
      </c>
      <c r="AI26">
        <f t="shared" si="0"/>
        <v>0.24242424242424243</v>
      </c>
    </row>
    <row r="27" spans="1:35" x14ac:dyDescent="0.25">
      <c r="A27">
        <v>-5.3191267079164377E-3</v>
      </c>
      <c r="B27">
        <v>2.4486622219985026E-2</v>
      </c>
      <c r="C27">
        <v>3.5252997588800392E-2</v>
      </c>
      <c r="D27">
        <v>1.7202922260461127E-2</v>
      </c>
      <c r="E27">
        <v>7.1074297144061702E-2</v>
      </c>
      <c r="F27">
        <v>-1.2255828020634657E-2</v>
      </c>
      <c r="G27">
        <v>-3.0473269929086888E-2</v>
      </c>
      <c r="H27">
        <v>6.6028553217274674E-2</v>
      </c>
      <c r="I27">
        <v>3.6118179632375846E-2</v>
      </c>
      <c r="J27">
        <v>3.7850898564438858E-2</v>
      </c>
      <c r="K27">
        <v>1.1003554278998393E-2</v>
      </c>
      <c r="L27">
        <v>7.5541097421310432E-2</v>
      </c>
      <c r="M27">
        <v>9.426148137670079E-2</v>
      </c>
      <c r="N27">
        <v>3.5675114710930281E-2</v>
      </c>
      <c r="O27">
        <v>4.2492031340038726E-2</v>
      </c>
      <c r="P27">
        <v>4.4289893842526934E-2</v>
      </c>
      <c r="Q27">
        <v>-3.9855005771539817E-2</v>
      </c>
      <c r="R27">
        <v>3.2689399218206107E-2</v>
      </c>
      <c r="S27">
        <v>6.3253656833037117E-2</v>
      </c>
      <c r="T27">
        <v>2.9778077539503345E-2</v>
      </c>
      <c r="U27">
        <v>5.4000746036348649E-2</v>
      </c>
      <c r="V27">
        <v>3.5398148632176045E-2</v>
      </c>
      <c r="W27">
        <v>-5.0019641804934165E-3</v>
      </c>
      <c r="X27">
        <v>-2.7386535299269849E-3</v>
      </c>
      <c r="Y27">
        <v>5.123546140362379E-2</v>
      </c>
      <c r="Z27">
        <v>1.0061752377776012E-3</v>
      </c>
      <c r="AA27">
        <v>6.6602675513418308E-2</v>
      </c>
      <c r="AB27">
        <v>6.3760710896530515E-2</v>
      </c>
      <c r="AC27">
        <v>-2.2283495360097723E-3</v>
      </c>
      <c r="AD27">
        <v>-1.7075121361590673E-2</v>
      </c>
      <c r="AE27">
        <v>1.4555361852777678E-2</v>
      </c>
      <c r="AF27">
        <v>2.5116360932215909E-2</v>
      </c>
      <c r="AG27">
        <v>8.6272901343693184E-2</v>
      </c>
      <c r="AI27">
        <f t="shared" si="0"/>
        <v>0.24242424242424243</v>
      </c>
    </row>
    <row r="28" spans="1:35" x14ac:dyDescent="0.25">
      <c r="A28">
        <v>-1.8679725544977575E-3</v>
      </c>
      <c r="B28">
        <v>1.7996496814663775E-2</v>
      </c>
      <c r="C28">
        <v>5.3052531260624633E-2</v>
      </c>
      <c r="D28">
        <v>6.9586232960731284E-3</v>
      </c>
      <c r="E28">
        <v>3.1055195755611546E-2</v>
      </c>
      <c r="F28">
        <v>-7.1567202291068277E-2</v>
      </c>
      <c r="G28">
        <v>2.9319261629874568E-2</v>
      </c>
      <c r="H28">
        <v>2.5837281800109267E-2</v>
      </c>
      <c r="I28">
        <v>4.0073724451141837E-3</v>
      </c>
      <c r="J28">
        <v>1.3405824436515952E-2</v>
      </c>
      <c r="K28">
        <v>-2.7789685319247706E-2</v>
      </c>
      <c r="L28">
        <v>7.9750091263630446E-2</v>
      </c>
      <c r="M28">
        <v>0.11368415616716301</v>
      </c>
      <c r="N28">
        <v>2.7418559416848166E-2</v>
      </c>
      <c r="O28">
        <v>3.4731527549810848E-2</v>
      </c>
      <c r="P28">
        <v>6.0969145712789302E-2</v>
      </c>
      <c r="Q28">
        <v>2.9972177115704532E-2</v>
      </c>
      <c r="R28">
        <v>1.5217886712754883E-2</v>
      </c>
      <c r="S28">
        <v>9.5463379679098931E-2</v>
      </c>
      <c r="T28">
        <v>9.2877516607628684E-3</v>
      </c>
      <c r="U28">
        <v>7.9422243042142723E-2</v>
      </c>
      <c r="V28">
        <v>3.4678067384075709E-2</v>
      </c>
      <c r="W28">
        <v>-1.2645628187339556E-2</v>
      </c>
      <c r="X28">
        <v>5.3968939153544671E-2</v>
      </c>
      <c r="Y28">
        <v>6.8301930768469007E-2</v>
      </c>
      <c r="Z28">
        <v>-3.3109220714487159E-2</v>
      </c>
      <c r="AA28">
        <v>6.3760710896531625E-2</v>
      </c>
      <c r="AB28">
        <v>9.0454511854626996E-2</v>
      </c>
      <c r="AC28">
        <v>-5.6984956246568796E-3</v>
      </c>
      <c r="AD28">
        <v>-5.3131148131255426E-2</v>
      </c>
      <c r="AE28">
        <v>3.942138398739059E-2</v>
      </c>
      <c r="AF28">
        <v>3.0355024877405365E-2</v>
      </c>
      <c r="AG28">
        <v>9.7319278141228871E-2</v>
      </c>
      <c r="AI28">
        <f t="shared" si="0"/>
        <v>0.24242424242424243</v>
      </c>
    </row>
    <row r="29" spans="1:35" x14ac:dyDescent="0.25">
      <c r="A29">
        <v>6.9325495643349444E-2</v>
      </c>
      <c r="B29">
        <v>4.3435490705794375E-2</v>
      </c>
      <c r="C29">
        <v>2.7525825951728145E-2</v>
      </c>
      <c r="D29">
        <v>5.2219529542317344E-2</v>
      </c>
      <c r="E29">
        <v>-2.1903316247156024E-3</v>
      </c>
      <c r="F29">
        <v>6.437176309388723E-2</v>
      </c>
      <c r="G29">
        <v>4.8579142477184201E-2</v>
      </c>
      <c r="H29">
        <v>-3.8701932917999532E-3</v>
      </c>
      <c r="I29">
        <v>3.5573708186593819E-2</v>
      </c>
      <c r="J29">
        <v>3.1869437682146298E-2</v>
      </c>
      <c r="K29">
        <v>5.3883026169421089E-2</v>
      </c>
      <c r="L29">
        <v>-1.3310666956631391E-2</v>
      </c>
      <c r="M29">
        <v>-3.8588781708847802E-2</v>
      </c>
      <c r="N29">
        <v>3.0039503438080109E-2</v>
      </c>
      <c r="O29">
        <v>2.1736578644840233E-2</v>
      </c>
      <c r="P29">
        <v>1.7413456126279939E-2</v>
      </c>
      <c r="Q29">
        <v>8.0814155125725318E-2</v>
      </c>
      <c r="R29">
        <v>3.5530636043472508E-2</v>
      </c>
      <c r="S29">
        <v>-6.7326217571904712E-3</v>
      </c>
      <c r="T29">
        <v>3.5553119429128401E-2</v>
      </c>
      <c r="U29">
        <v>-1.0567316420909689E-3</v>
      </c>
      <c r="V29">
        <v>2.4023988956250644E-2</v>
      </c>
      <c r="W29">
        <v>7.1925318051935638E-2</v>
      </c>
      <c r="X29">
        <v>5.4391826401995663E-2</v>
      </c>
      <c r="Y29">
        <v>8.9270996593478619E-3</v>
      </c>
      <c r="Z29">
        <v>7.4824686710023708E-2</v>
      </c>
      <c r="AA29">
        <v>-2.2283495360099562E-3</v>
      </c>
      <c r="AB29">
        <v>-5.6984956246580454E-3</v>
      </c>
      <c r="AC29">
        <v>6.2423172987144275E-2</v>
      </c>
      <c r="AD29">
        <v>7.2442524131649894E-2</v>
      </c>
      <c r="AE29">
        <v>4.6252806372032537E-2</v>
      </c>
      <c r="AF29">
        <v>3.9392942713745813E-2</v>
      </c>
      <c r="AG29">
        <v>-2.8799062102125406E-2</v>
      </c>
      <c r="AI29">
        <f t="shared" si="0"/>
        <v>0.24242424242424243</v>
      </c>
    </row>
    <row r="30" spans="1:35" x14ac:dyDescent="0.25">
      <c r="A30">
        <v>4.0441311610772128E-2</v>
      </c>
      <c r="B30">
        <v>1.548643885992726E-2</v>
      </c>
      <c r="C30">
        <v>-2.7258366882498053E-2</v>
      </c>
      <c r="D30">
        <v>2.4150534287548805E-2</v>
      </c>
      <c r="E30">
        <v>4.4270108959202747E-2</v>
      </c>
      <c r="F30">
        <v>0.25381430477453615</v>
      </c>
      <c r="G30">
        <v>0.15698576532557046</v>
      </c>
      <c r="H30">
        <v>8.2593156001457335E-2</v>
      </c>
      <c r="I30">
        <v>4.6127559738230878E-2</v>
      </c>
      <c r="J30">
        <v>3.5978897689249084E-2</v>
      </c>
      <c r="K30">
        <v>0.11991764208387079</v>
      </c>
      <c r="L30">
        <v>-3.199797707292143E-2</v>
      </c>
      <c r="M30">
        <v>-5.4172452325594422E-2</v>
      </c>
      <c r="N30">
        <v>1.9499638416759994E-2</v>
      </c>
      <c r="O30">
        <v>1.8921214242159867E-2</v>
      </c>
      <c r="P30">
        <v>-2.8208730250572772E-2</v>
      </c>
      <c r="Q30">
        <v>3.0472262513342896E-2</v>
      </c>
      <c r="R30">
        <v>3.1921569000275873E-2</v>
      </c>
      <c r="S30">
        <v>-5.811191244821251E-2</v>
      </c>
      <c r="T30">
        <v>5.6070269194066491E-2</v>
      </c>
      <c r="U30">
        <v>-1.5460952976207171E-2</v>
      </c>
      <c r="V30">
        <v>3.2806995890234475E-2</v>
      </c>
      <c r="W30">
        <v>5.2046147420236138E-2</v>
      </c>
      <c r="X30">
        <v>-2.7370442292119601E-2</v>
      </c>
      <c r="Y30">
        <v>-2.838777056018113E-2</v>
      </c>
      <c r="Z30">
        <v>6.5034787662406168E-2</v>
      </c>
      <c r="AA30">
        <v>-1.7075121361590992E-2</v>
      </c>
      <c r="AB30">
        <v>-5.31311481312568E-2</v>
      </c>
      <c r="AC30">
        <v>7.2442524131650074E-2</v>
      </c>
      <c r="AD30">
        <v>0.18766277150568603</v>
      </c>
      <c r="AE30">
        <v>-1.3983280700836459E-2</v>
      </c>
      <c r="AF30">
        <v>3.8847014138320146E-3</v>
      </c>
      <c r="AG30">
        <v>-3.53704457190199E-2</v>
      </c>
      <c r="AI30">
        <f t="shared" si="0"/>
        <v>0.24242424242424243</v>
      </c>
    </row>
    <row r="31" spans="1:35" x14ac:dyDescent="0.25">
      <c r="A31">
        <v>7.4245543524002575E-2</v>
      </c>
      <c r="B31">
        <v>5.2321903900169053E-2</v>
      </c>
      <c r="C31">
        <v>6.3655203957090498E-2</v>
      </c>
      <c r="D31">
        <v>5.7284669352902703E-2</v>
      </c>
      <c r="E31">
        <v>-3.0654461548662283E-2</v>
      </c>
      <c r="F31">
        <v>-6.7163854269816053E-2</v>
      </c>
      <c r="G31">
        <v>4.8412497775192492E-3</v>
      </c>
      <c r="H31">
        <v>-5.33381940577193E-2</v>
      </c>
      <c r="I31">
        <v>1.7655111247301909E-2</v>
      </c>
      <c r="J31">
        <v>2.1067569230696727E-2</v>
      </c>
      <c r="K31">
        <v>-1.5054596774954077E-3</v>
      </c>
      <c r="L31">
        <v>1.1204282514682171E-2</v>
      </c>
      <c r="M31">
        <v>-3.0900500074445558E-3</v>
      </c>
      <c r="N31">
        <v>3.3025193158311247E-2</v>
      </c>
      <c r="O31">
        <v>2.3237937971584299E-2</v>
      </c>
      <c r="P31">
        <v>5.1293506287844647E-2</v>
      </c>
      <c r="Q31">
        <v>0.11586108313968185</v>
      </c>
      <c r="R31">
        <v>3.0087164368116356E-2</v>
      </c>
      <c r="S31">
        <v>4.2648105108435017E-2</v>
      </c>
      <c r="T31">
        <v>1.6161809182468703E-2</v>
      </c>
      <c r="U31">
        <v>2.4535431692140321E-2</v>
      </c>
      <c r="V31">
        <v>2.0960033553318391E-2</v>
      </c>
      <c r="W31">
        <v>6.7546979748080674E-2</v>
      </c>
      <c r="X31">
        <v>0.10985834544270133</v>
      </c>
      <c r="Y31">
        <v>4.1029179755437427E-2</v>
      </c>
      <c r="Z31">
        <v>5.5363821386445605E-2</v>
      </c>
      <c r="AA31">
        <v>1.455536185277833E-2</v>
      </c>
      <c r="AB31">
        <v>3.9421383987390299E-2</v>
      </c>
      <c r="AC31">
        <v>4.625280637203328E-2</v>
      </c>
      <c r="AD31">
        <v>-1.3983280700835654E-2</v>
      </c>
      <c r="AE31">
        <v>8.2032648404045366E-2</v>
      </c>
      <c r="AF31">
        <v>5.7446400354635732E-2</v>
      </c>
      <c r="AG31">
        <v>-3.8574250078341338E-3</v>
      </c>
      <c r="AI31">
        <f t="shared" si="0"/>
        <v>0.24242424242424243</v>
      </c>
    </row>
    <row r="32" spans="1:35" x14ac:dyDescent="0.25">
      <c r="A32">
        <v>5.821390927346394E-2</v>
      </c>
      <c r="B32">
        <v>5.0377608518092053E-2</v>
      </c>
      <c r="C32">
        <v>4.9522797984791152E-2</v>
      </c>
      <c r="D32">
        <v>5.5002758305703399E-2</v>
      </c>
      <c r="E32">
        <v>7.3738908254557672E-3</v>
      </c>
      <c r="F32">
        <v>-2.7097904875900081E-2</v>
      </c>
      <c r="G32">
        <v>-3.0095830146785879E-2</v>
      </c>
      <c r="H32">
        <v>-1.1834881177429604E-2</v>
      </c>
      <c r="I32">
        <v>3.6762108020369264E-2</v>
      </c>
      <c r="J32">
        <v>3.6073787612432455E-2</v>
      </c>
      <c r="K32">
        <v>2.0170982040144322E-2</v>
      </c>
      <c r="L32">
        <v>2.0467970410493704E-2</v>
      </c>
      <c r="M32">
        <v>4.6024252726871162E-3</v>
      </c>
      <c r="N32">
        <v>3.7481338334079066E-2</v>
      </c>
      <c r="O32">
        <v>3.0453619536576385E-2</v>
      </c>
      <c r="P32">
        <v>4.1575794594754766E-2</v>
      </c>
      <c r="Q32">
        <v>5.3577231148604132E-2</v>
      </c>
      <c r="R32">
        <v>3.9099956251521559E-2</v>
      </c>
      <c r="S32">
        <v>3.0186097624613578E-2</v>
      </c>
      <c r="T32">
        <v>2.8767613092327247E-2</v>
      </c>
      <c r="U32">
        <v>1.7213702838168282E-2</v>
      </c>
      <c r="V32">
        <v>2.3937571697364643E-2</v>
      </c>
      <c r="W32">
        <v>5.8264166129033818E-2</v>
      </c>
      <c r="X32">
        <v>6.1485259300816247E-2</v>
      </c>
      <c r="Y32">
        <v>3.4235851090801808E-2</v>
      </c>
      <c r="Z32">
        <v>6.2369852426942304E-2</v>
      </c>
      <c r="AA32">
        <v>2.5116360932215843E-2</v>
      </c>
      <c r="AB32">
        <v>3.035502487740431E-2</v>
      </c>
      <c r="AC32">
        <v>3.9392942713745938E-2</v>
      </c>
      <c r="AD32">
        <v>3.8847014138321395E-3</v>
      </c>
      <c r="AE32">
        <v>5.7446400354635163E-2</v>
      </c>
      <c r="AF32">
        <v>4.88998693900458E-2</v>
      </c>
      <c r="AG32">
        <v>6.7170241890066665E-3</v>
      </c>
      <c r="AI32">
        <f t="shared" si="0"/>
        <v>0.24242424242424243</v>
      </c>
    </row>
    <row r="33" spans="1:35" x14ac:dyDescent="0.25">
      <c r="A33">
        <v>-4.8414395678887376E-2</v>
      </c>
      <c r="B33">
        <v>-3.9920547919039956E-3</v>
      </c>
      <c r="C33">
        <v>2.951389661437008E-2</v>
      </c>
      <c r="D33">
        <v>-2.2066449195015145E-2</v>
      </c>
      <c r="E33">
        <v>8.5510865507393855E-2</v>
      </c>
      <c r="F33">
        <v>-1.1790044283312484E-2</v>
      </c>
      <c r="G33">
        <v>4.8631852862619895E-2</v>
      </c>
      <c r="H33">
        <v>9.8516556070846931E-2</v>
      </c>
      <c r="I33">
        <v>9.3124887965629483E-3</v>
      </c>
      <c r="J33">
        <v>1.7925747238236235E-2</v>
      </c>
      <c r="K33">
        <v>-1.4029751972993568E-2</v>
      </c>
      <c r="L33">
        <v>0.10907585654297965</v>
      </c>
      <c r="M33">
        <v>0.16366262411791405</v>
      </c>
      <c r="N33">
        <v>2.4642973458863501E-2</v>
      </c>
      <c r="O33">
        <v>4.231085316560005E-2</v>
      </c>
      <c r="P33">
        <v>5.0232673471437138E-2</v>
      </c>
      <c r="Q33">
        <v>-4.682147483410623E-2</v>
      </c>
      <c r="R33">
        <v>1.2143516294222181E-2</v>
      </c>
      <c r="S33">
        <v>0.10063591665914805</v>
      </c>
      <c r="T33">
        <v>1.6801349644139759E-2</v>
      </c>
      <c r="U33">
        <v>9.6292234681822381E-2</v>
      </c>
      <c r="V33">
        <v>4.3925906056442879E-2</v>
      </c>
      <c r="W33">
        <v>-5.5793204004066836E-2</v>
      </c>
      <c r="X33">
        <v>-1.0800402750432564E-2</v>
      </c>
      <c r="Y33">
        <v>6.8341959978104064E-2</v>
      </c>
      <c r="Z33">
        <v>-7.0047291962815172E-2</v>
      </c>
      <c r="AA33">
        <v>8.6272901343693989E-2</v>
      </c>
      <c r="AB33">
        <v>9.7319278141228385E-2</v>
      </c>
      <c r="AC33">
        <v>-2.8799062102124462E-2</v>
      </c>
      <c r="AD33">
        <v>-3.5370445719018817E-2</v>
      </c>
      <c r="AE33">
        <v>-3.8574250078341824E-3</v>
      </c>
      <c r="AF33">
        <v>6.7170241890075217E-3</v>
      </c>
      <c r="AG33">
        <v>0.14399552746789324</v>
      </c>
      <c r="AI33">
        <f>2*4/33</f>
        <v>0.24242424242424243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F12" sqref="F12"/>
    </sheetView>
  </sheetViews>
  <sheetFormatPr defaultColWidth="14.6640625" defaultRowHeight="13.2" x14ac:dyDescent="0.25"/>
  <sheetData>
    <row r="1" spans="1:9" x14ac:dyDescent="0.25">
      <c r="A1" t="s">
        <v>24</v>
      </c>
    </row>
    <row r="2" spans="1:9" ht="13.8" thickBot="1" x14ac:dyDescent="0.3"/>
    <row r="3" spans="1:9" x14ac:dyDescent="0.25">
      <c r="A3" s="6" t="s">
        <v>25</v>
      </c>
      <c r="B3" s="6"/>
    </row>
    <row r="4" spans="1:9" x14ac:dyDescent="0.25">
      <c r="A4" s="3" t="s">
        <v>26</v>
      </c>
      <c r="B4" s="3">
        <v>0.51895168362370392</v>
      </c>
    </row>
    <row r="5" spans="1:9" x14ac:dyDescent="0.25">
      <c r="A5" s="3" t="s">
        <v>27</v>
      </c>
      <c r="B5" s="3">
        <v>0.26931084993587689</v>
      </c>
    </row>
    <row r="6" spans="1:9" x14ac:dyDescent="0.25">
      <c r="A6" s="3" t="s">
        <v>28</v>
      </c>
      <c r="B6" s="3">
        <v>0.19372231717062277</v>
      </c>
    </row>
    <row r="7" spans="1:9" x14ac:dyDescent="0.25">
      <c r="A7" s="3" t="s">
        <v>29</v>
      </c>
      <c r="B7" s="3">
        <v>69.908207657786377</v>
      </c>
    </row>
    <row r="8" spans="1:9" ht="13.8" thickBot="1" x14ac:dyDescent="0.3">
      <c r="A8" s="4" t="s">
        <v>30</v>
      </c>
      <c r="B8" s="4">
        <v>33</v>
      </c>
    </row>
    <row r="10" spans="1:9" ht="13.8" thickBot="1" x14ac:dyDescent="0.3">
      <c r="A10" t="s">
        <v>31</v>
      </c>
    </row>
    <row r="11" spans="1:9" x14ac:dyDescent="0.25">
      <c r="A11" s="5"/>
      <c r="B11" s="5" t="s">
        <v>36</v>
      </c>
      <c r="C11" s="5" t="s">
        <v>37</v>
      </c>
      <c r="D11" s="5" t="s">
        <v>38</v>
      </c>
      <c r="E11" s="5" t="s">
        <v>39</v>
      </c>
      <c r="F11" s="5" t="s">
        <v>40</v>
      </c>
    </row>
    <row r="12" spans="1:9" x14ac:dyDescent="0.25">
      <c r="A12" s="3" t="s">
        <v>32</v>
      </c>
      <c r="B12" s="3">
        <v>3</v>
      </c>
      <c r="C12" s="3">
        <v>52236.674984441226</v>
      </c>
      <c r="D12" s="3">
        <v>17412.224994813743</v>
      </c>
      <c r="E12" s="3">
        <v>3.5628532541072344</v>
      </c>
      <c r="F12" s="3">
        <v>2.6147324996695011E-2</v>
      </c>
    </row>
    <row r="13" spans="1:9" x14ac:dyDescent="0.25">
      <c r="A13" s="3" t="s">
        <v>33</v>
      </c>
      <c r="B13" s="3">
        <v>29</v>
      </c>
      <c r="C13" s="3">
        <v>141727.56743980129</v>
      </c>
      <c r="D13" s="3">
        <v>4887.1574979241823</v>
      </c>
      <c r="E13" s="3"/>
      <c r="F13" s="3"/>
    </row>
    <row r="14" spans="1:9" ht="13.8" thickBot="1" x14ac:dyDescent="0.3">
      <c r="A14" s="4" t="s">
        <v>34</v>
      </c>
      <c r="B14" s="4">
        <v>32</v>
      </c>
      <c r="C14" s="4">
        <v>193964.24242424252</v>
      </c>
      <c r="D14" s="4"/>
      <c r="E14" s="4"/>
      <c r="F14" s="4"/>
    </row>
    <row r="15" spans="1:9" ht="13.8" thickBot="1" x14ac:dyDescent="0.3"/>
    <row r="16" spans="1:9" x14ac:dyDescent="0.25">
      <c r="A16" s="5"/>
      <c r="B16" s="5" t="s">
        <v>41</v>
      </c>
      <c r="C16" s="5" t="s">
        <v>29</v>
      </c>
      <c r="D16" s="5" t="s">
        <v>42</v>
      </c>
      <c r="E16" s="5" t="s">
        <v>43</v>
      </c>
      <c r="F16" s="5" t="s">
        <v>44</v>
      </c>
      <c r="G16" s="5" t="s">
        <v>45</v>
      </c>
      <c r="H16" s="5" t="s">
        <v>46</v>
      </c>
      <c r="I16" s="5" t="s">
        <v>47</v>
      </c>
    </row>
    <row r="17" spans="1:9" x14ac:dyDescent="0.25">
      <c r="A17" s="3" t="s">
        <v>35</v>
      </c>
      <c r="B17" s="3">
        <v>208.9949337610621</v>
      </c>
      <c r="C17" s="3">
        <v>152.92297904279954</v>
      </c>
      <c r="D17" s="3">
        <v>1.3666679466306326</v>
      </c>
      <c r="E17" s="3">
        <v>0.1822323484261813</v>
      </c>
      <c r="F17" s="3">
        <v>-103.76767119620342</v>
      </c>
      <c r="G17" s="3">
        <v>521.75753871832762</v>
      </c>
      <c r="H17" s="3">
        <v>-103.76767119620342</v>
      </c>
      <c r="I17" s="3">
        <v>521.75753871832762</v>
      </c>
    </row>
    <row r="18" spans="1:9" x14ac:dyDescent="0.25">
      <c r="A18" s="3" t="s">
        <v>0</v>
      </c>
      <c r="B18" s="3">
        <v>0.11072517653722505</v>
      </c>
      <c r="C18" s="3">
        <v>8.5016759765445996E-2</v>
      </c>
      <c r="D18" s="3">
        <v>1.3023923382013898</v>
      </c>
      <c r="E18" s="3">
        <v>0.20303124991143462</v>
      </c>
      <c r="F18" s="3">
        <v>-6.31536179755669E-2</v>
      </c>
      <c r="G18" s="3">
        <v>0.284603971050017</v>
      </c>
      <c r="H18" s="3">
        <v>-6.31536179755669E-2</v>
      </c>
      <c r="I18" s="3">
        <v>0.284603971050017</v>
      </c>
    </row>
    <row r="19" spans="1:9" x14ac:dyDescent="0.25">
      <c r="A19" s="3" t="s">
        <v>1</v>
      </c>
      <c r="B19" s="3">
        <v>3.3901039033117954E-2</v>
      </c>
      <c r="C19" s="3">
        <v>1.562507298701356</v>
      </c>
      <c r="D19" s="3">
        <v>2.1696563632882911E-2</v>
      </c>
      <c r="E19" s="3">
        <v>0.98283860482757823</v>
      </c>
      <c r="F19" s="3">
        <v>-3.1617851558441239</v>
      </c>
      <c r="G19" s="3">
        <v>3.2295872339103595</v>
      </c>
      <c r="H19" s="3">
        <v>-3.1617851558441239</v>
      </c>
      <c r="I19" s="3">
        <v>3.2295872339103595</v>
      </c>
    </row>
    <row r="20" spans="1:9" ht="13.8" thickBot="1" x14ac:dyDescent="0.3">
      <c r="A20" s="4" t="s">
        <v>2</v>
      </c>
      <c r="B20" s="4">
        <v>0.85313748984060422</v>
      </c>
      <c r="C20" s="4">
        <v>1.9104120467655961</v>
      </c>
      <c r="D20" s="4">
        <v>0.44657250318589653</v>
      </c>
      <c r="E20" s="4">
        <v>0.6585008429420911</v>
      </c>
      <c r="F20" s="4">
        <v>-3.0540937976228806</v>
      </c>
      <c r="G20" s="4">
        <v>4.7603687773040892</v>
      </c>
      <c r="H20" s="4">
        <v>-3.0540937976228806</v>
      </c>
      <c r="I20" s="4">
        <v>4.7603687773040892</v>
      </c>
    </row>
    <row r="24" spans="1:9" x14ac:dyDescent="0.25">
      <c r="A24" t="s">
        <v>48</v>
      </c>
    </row>
    <row r="25" spans="1:9" ht="13.8" thickBot="1" x14ac:dyDescent="0.3"/>
    <row r="26" spans="1:9" x14ac:dyDescent="0.25">
      <c r="A26" s="5" t="s">
        <v>49</v>
      </c>
      <c r="B26" s="5" t="s">
        <v>50</v>
      </c>
      <c r="C26" s="5" t="s">
        <v>51</v>
      </c>
    </row>
    <row r="27" spans="1:9" x14ac:dyDescent="0.25">
      <c r="A27" s="3">
        <v>1</v>
      </c>
      <c r="B27" s="3">
        <v>248.9941698469226</v>
      </c>
      <c r="C27" s="3">
        <v>-7.9941698469226026</v>
      </c>
    </row>
    <row r="28" spans="1:9" x14ac:dyDescent="0.25">
      <c r="A28" s="3">
        <v>2</v>
      </c>
      <c r="B28" s="3">
        <v>231.62349889348036</v>
      </c>
      <c r="C28" s="3">
        <v>1.3765011065196404</v>
      </c>
    </row>
    <row r="29" spans="1:9" x14ac:dyDescent="0.25">
      <c r="A29" s="3">
        <v>3</v>
      </c>
      <c r="B29" s="3">
        <v>224.90366992436591</v>
      </c>
      <c r="C29" s="3">
        <v>-102.90366992436591</v>
      </c>
    </row>
    <row r="30" spans="1:9" x14ac:dyDescent="0.25">
      <c r="A30" s="3">
        <v>4</v>
      </c>
      <c r="B30" s="3">
        <v>231.627536259115</v>
      </c>
      <c r="C30" s="3">
        <v>-47.627536259115004</v>
      </c>
    </row>
    <row r="31" spans="1:9" x14ac:dyDescent="0.25">
      <c r="A31" s="3">
        <v>5</v>
      </c>
      <c r="B31" s="3">
        <v>245.39434065826947</v>
      </c>
      <c r="C31" s="3">
        <v>-18.394340658269471</v>
      </c>
    </row>
    <row r="32" spans="1:9" x14ac:dyDescent="0.25">
      <c r="A32" s="3">
        <v>6</v>
      </c>
      <c r="B32" s="3">
        <v>367.82405433065179</v>
      </c>
      <c r="C32" s="3">
        <v>-88.824054330651791</v>
      </c>
    </row>
    <row r="33" spans="1:3" x14ac:dyDescent="0.25">
      <c r="A33" s="3">
        <v>7</v>
      </c>
      <c r="B33" s="3">
        <v>398.41074081749883</v>
      </c>
      <c r="C33" s="3">
        <v>-30.410740817498834</v>
      </c>
    </row>
    <row r="34" spans="1:3" x14ac:dyDescent="0.25">
      <c r="A34" s="3">
        <v>8</v>
      </c>
      <c r="B34" s="3">
        <v>276.48862631948361</v>
      </c>
      <c r="C34" s="3">
        <v>136.51137368051639</v>
      </c>
    </row>
    <row r="35" spans="1:3" x14ac:dyDescent="0.25">
      <c r="A35" s="3">
        <v>9</v>
      </c>
      <c r="B35" s="3">
        <v>237.62016808129977</v>
      </c>
      <c r="C35" s="3">
        <v>2.3798319187002335</v>
      </c>
    </row>
    <row r="36" spans="1:3" x14ac:dyDescent="0.25">
      <c r="A36" s="3">
        <v>10</v>
      </c>
      <c r="B36" s="3">
        <v>237.60478069426597</v>
      </c>
      <c r="C36" s="3">
        <v>5.395219305734031</v>
      </c>
    </row>
    <row r="37" spans="1:3" x14ac:dyDescent="0.25">
      <c r="A37" s="3">
        <v>11</v>
      </c>
      <c r="B37" s="3">
        <v>282.99628734206021</v>
      </c>
      <c r="C37" s="3">
        <v>42.003712657939786</v>
      </c>
    </row>
    <row r="38" spans="1:3" x14ac:dyDescent="0.25">
      <c r="A38" s="3">
        <v>12</v>
      </c>
      <c r="B38" s="3">
        <v>226.85961244168107</v>
      </c>
      <c r="C38" s="3">
        <v>-70.859612441681065</v>
      </c>
    </row>
    <row r="39" spans="1:3" x14ac:dyDescent="0.25">
      <c r="A39" s="3">
        <v>13</v>
      </c>
      <c r="B39" s="3">
        <v>232.78721574752353</v>
      </c>
      <c r="C39" s="3">
        <v>47.212784252476467</v>
      </c>
    </row>
    <row r="40" spans="1:3" x14ac:dyDescent="0.25">
      <c r="A40" s="3">
        <v>14</v>
      </c>
      <c r="B40" s="3">
        <v>238.98466038716919</v>
      </c>
      <c r="C40" s="3">
        <v>-82.984660387169185</v>
      </c>
    </row>
    <row r="41" spans="1:3" x14ac:dyDescent="0.25">
      <c r="A41" s="3">
        <v>15</v>
      </c>
      <c r="B41" s="3">
        <v>242.45449216362013</v>
      </c>
      <c r="C41" s="3">
        <v>195.54550783637987</v>
      </c>
    </row>
    <row r="42" spans="1:3" x14ac:dyDescent="0.25">
      <c r="A42" s="3">
        <v>16</v>
      </c>
      <c r="B42" s="3">
        <v>227.47074976900248</v>
      </c>
      <c r="C42" s="3">
        <v>44.529250230997519</v>
      </c>
    </row>
    <row r="43" spans="1:3" x14ac:dyDescent="0.25">
      <c r="A43" s="3">
        <v>17</v>
      </c>
      <c r="B43" s="3">
        <v>292.51043004607129</v>
      </c>
      <c r="C43" s="3">
        <v>52.489569953928708</v>
      </c>
    </row>
    <row r="44" spans="1:3" x14ac:dyDescent="0.25">
      <c r="A44" s="3">
        <v>18</v>
      </c>
      <c r="B44" s="3">
        <v>238.74133498163548</v>
      </c>
      <c r="C44" s="3">
        <v>-40.741334981635475</v>
      </c>
    </row>
    <row r="45" spans="1:3" x14ac:dyDescent="0.25">
      <c r="A45" s="3">
        <v>19</v>
      </c>
      <c r="B45" s="3">
        <v>227.0314790723337</v>
      </c>
      <c r="C45" s="3">
        <v>-61.031479072333696</v>
      </c>
    </row>
    <row r="46" spans="1:3" x14ac:dyDescent="0.25">
      <c r="A46" s="3">
        <v>20</v>
      </c>
      <c r="B46" s="3">
        <v>255.40880335440892</v>
      </c>
      <c r="C46" s="3">
        <v>-19.408803354408917</v>
      </c>
    </row>
    <row r="47" spans="1:3" x14ac:dyDescent="0.25">
      <c r="A47" s="3">
        <v>21</v>
      </c>
      <c r="B47" s="3">
        <v>252.8510476517562</v>
      </c>
      <c r="C47" s="3">
        <v>-84.851047651756204</v>
      </c>
    </row>
    <row r="48" spans="1:3" x14ac:dyDescent="0.25">
      <c r="A48" s="3">
        <v>22</v>
      </c>
      <c r="B48" s="3">
        <v>258.52296602552804</v>
      </c>
      <c r="C48" s="3">
        <v>10.477033974471965</v>
      </c>
    </row>
    <row r="49" spans="1:3" x14ac:dyDescent="0.25">
      <c r="A49" s="3">
        <v>23</v>
      </c>
      <c r="B49" s="3">
        <v>247.72719702132733</v>
      </c>
      <c r="C49" s="3">
        <v>48.272802978672672</v>
      </c>
    </row>
    <row r="50" spans="1:3" x14ac:dyDescent="0.25">
      <c r="A50" s="3">
        <v>24</v>
      </c>
      <c r="B50" s="3">
        <v>246.46798446736784</v>
      </c>
      <c r="C50" s="3">
        <v>-10.467984467367842</v>
      </c>
    </row>
    <row r="51" spans="1:3" x14ac:dyDescent="0.25">
      <c r="A51" s="3">
        <v>25</v>
      </c>
      <c r="B51" s="3">
        <v>231.24395554360859</v>
      </c>
      <c r="C51" s="3">
        <v>37.756044456391407</v>
      </c>
    </row>
    <row r="52" spans="1:3" x14ac:dyDescent="0.25">
      <c r="A52" s="3">
        <v>26</v>
      </c>
      <c r="B52" s="3">
        <v>234.38997154004196</v>
      </c>
      <c r="C52" s="3">
        <v>-92.389971540041955</v>
      </c>
    </row>
    <row r="53" spans="1:3" x14ac:dyDescent="0.25">
      <c r="A53" s="3">
        <v>27</v>
      </c>
      <c r="B53" s="3">
        <v>228.08115446212776</v>
      </c>
      <c r="C53" s="3">
        <v>-44.081154462127756</v>
      </c>
    </row>
    <row r="54" spans="1:3" x14ac:dyDescent="0.25">
      <c r="A54" s="3">
        <v>28</v>
      </c>
      <c r="B54" s="3">
        <v>225.88248391817967</v>
      </c>
      <c r="C54" s="3">
        <v>-35.882483918179673</v>
      </c>
    </row>
    <row r="55" spans="1:3" x14ac:dyDescent="0.25">
      <c r="A55" s="3">
        <v>29</v>
      </c>
      <c r="B55" s="3">
        <v>271.53366911212339</v>
      </c>
      <c r="C55" s="3">
        <v>86.466330887876609</v>
      </c>
    </row>
    <row r="56" spans="1:3" x14ac:dyDescent="0.25">
      <c r="A56" s="3">
        <v>30</v>
      </c>
      <c r="B56" s="3">
        <v>331.44270160127394</v>
      </c>
      <c r="C56" s="3">
        <v>11.557298398726061</v>
      </c>
    </row>
    <row r="57" spans="1:3" x14ac:dyDescent="0.25">
      <c r="A57" s="3">
        <v>31</v>
      </c>
      <c r="B57" s="3">
        <v>233.55847873724866</v>
      </c>
      <c r="C57" s="3">
        <v>67.441521262751337</v>
      </c>
    </row>
    <row r="58" spans="1:3" x14ac:dyDescent="0.25">
      <c r="A58" s="3">
        <v>32</v>
      </c>
      <c r="B58" s="3">
        <v>234.04067528636224</v>
      </c>
      <c r="C58" s="3">
        <v>27.959324713637756</v>
      </c>
    </row>
    <row r="59" spans="1:3" ht="13.8" thickBot="1" x14ac:dyDescent="0.3">
      <c r="A59" s="4">
        <v>33</v>
      </c>
      <c r="B59" s="4">
        <v>236.52106350219589</v>
      </c>
      <c r="C59" s="4">
        <v>21.478936497804114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testo</vt:lpstr>
      <vt:lpstr>dati</vt:lpstr>
      <vt:lpstr>MatriceH</vt:lpstr>
      <vt:lpstr>Analisi dei dati</vt:lpstr>
      <vt:lpstr>hii grafico</vt:lpstr>
      <vt:lpstr>Confronto y e y_hat</vt:lpstr>
      <vt:lpstr>residui_studentizzati_cancellaz</vt:lpstr>
      <vt:lpstr>H</vt:lpstr>
      <vt:lpstr>invXtX</vt:lpstr>
      <vt:lpstr>SSE</vt:lpstr>
      <vt:lpstr>X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2009-04-20T14:47:01Z</dcterms:created>
  <dcterms:modified xsi:type="dcterms:W3CDTF">2016-03-18T18:10:48Z</dcterms:modified>
</cp:coreProperties>
</file>