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Users\MarcoAW\D\Myweb\DMM\inputfiles\"/>
    </mc:Choice>
  </mc:AlternateContent>
  <bookViews>
    <workbookView xWindow="0" yWindow="12" windowWidth="15192" windowHeight="8448"/>
  </bookViews>
  <sheets>
    <sheet name="Dati" sheetId="2" r:id="rId1"/>
  </sheets>
  <definedNames>
    <definedName name="solver_adj" localSheetId="0" hidden="1">Dati!#REF!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5</definedName>
    <definedName name="solver_lhs1" localSheetId="0" hidden="1">Dati!#REF!</definedName>
    <definedName name="solver_mip" localSheetId="0" hidden="1">2147483647</definedName>
    <definedName name="solver_mni" localSheetId="0" hidden="1">30</definedName>
    <definedName name="solver_mrt" localSheetId="0" hidden="1">0.0001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Dati!#REF!</definedName>
    <definedName name="solver_pre" localSheetId="0" hidden="1">0.0001</definedName>
    <definedName name="solver_rbv" localSheetId="0" hidden="1">1</definedName>
    <definedName name="solver_rel1" localSheetId="0" hidden="1">1</definedName>
    <definedName name="solver_rhs1" localSheetId="0" hidden="1">Dati!#REF!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0.000001</definedName>
    <definedName name="solver_typ" localSheetId="0" hidden="1">1</definedName>
    <definedName name="solver_val" localSheetId="0" hidden="1">0</definedName>
    <definedName name="solver_ver" localSheetId="0" hidden="1">3</definedName>
    <definedName name="tau">Dati!$R$2</definedName>
    <definedName name="X">Dati!$G$3:$H$9</definedName>
    <definedName name="y">Dati!$I$3:$I$9</definedName>
  </definedNames>
  <calcPr calcId="162913"/>
  <pivotCaches>
    <pivotCache cacheId="0" r:id="rId2"/>
  </pivotCaches>
</workbook>
</file>

<file path=xl/calcChain.xml><?xml version="1.0" encoding="utf-8"?>
<calcChain xmlns="http://schemas.openxmlformats.org/spreadsheetml/2006/main">
  <c r="F81" i="2" l="1"/>
  <c r="F76" i="2"/>
  <c r="R10" i="2" l="1"/>
  <c r="Q10" i="2"/>
  <c r="W6" i="2"/>
  <c r="W5" i="2"/>
  <c r="U6" i="2"/>
  <c r="U5" i="2"/>
  <c r="I17" i="2" l="1"/>
  <c r="I19" i="2" s="1"/>
  <c r="M4" i="2" s="1"/>
  <c r="J14" i="2"/>
  <c r="K14" i="2" s="1"/>
  <c r="K10" i="2"/>
  <c r="I10" i="2"/>
  <c r="M8" i="2" l="1"/>
  <c r="M3" i="2"/>
  <c r="M6" i="2"/>
  <c r="M9" i="2"/>
  <c r="M7" i="2"/>
  <c r="M5" i="2"/>
  <c r="J4" i="2"/>
  <c r="J5" i="2"/>
  <c r="J6" i="2"/>
  <c r="J7" i="2"/>
  <c r="J8" i="2"/>
  <c r="J9" i="2"/>
  <c r="J3" i="2"/>
  <c r="L3" i="2" s="1"/>
  <c r="K4" i="2" l="1"/>
  <c r="N4" i="2" s="1"/>
  <c r="L4" i="2"/>
  <c r="K9" i="2"/>
  <c r="N9" i="2" s="1"/>
  <c r="L9" i="2"/>
  <c r="K7" i="2"/>
  <c r="N7" i="2" s="1"/>
  <c r="L7" i="2"/>
  <c r="K6" i="2"/>
  <c r="N6" i="2" s="1"/>
  <c r="L6" i="2"/>
  <c r="K3" i="2"/>
  <c r="N3" i="2" s="1"/>
  <c r="K8" i="2"/>
  <c r="N8" i="2" s="1"/>
  <c r="L8" i="2"/>
  <c r="K5" i="2"/>
  <c r="N5" i="2" s="1"/>
  <c r="L5" i="2"/>
  <c r="M10" i="2"/>
  <c r="I20" i="2" s="1"/>
  <c r="L10" i="2" l="1"/>
  <c r="L20" i="2" s="1"/>
  <c r="I21" i="2"/>
  <c r="L21" i="2" l="1"/>
  <c r="L27" i="2" s="1"/>
  <c r="L37" i="2" s="1"/>
  <c r="I46" i="2"/>
</calcChain>
</file>

<file path=xl/sharedStrings.xml><?xml version="1.0" encoding="utf-8"?>
<sst xmlns="http://schemas.openxmlformats.org/spreadsheetml/2006/main" count="54" uniqueCount="48">
  <si>
    <t>Intercetta</t>
  </si>
  <si>
    <t>beta0</t>
  </si>
  <si>
    <t>beta1</t>
  </si>
  <si>
    <t>y previsti</t>
  </si>
  <si>
    <t>Reddito</t>
  </si>
  <si>
    <t>Acquisto</t>
  </si>
  <si>
    <t>ymedio=</t>
  </si>
  <si>
    <t>L(beta cappello)=</t>
  </si>
  <si>
    <t>log verosimiglianza modello corrente</t>
  </si>
  <si>
    <t>log verosimiglianza modello ridotto</t>
  </si>
  <si>
    <t>L(beta cappello nel modello ridotto)</t>
  </si>
  <si>
    <t>beta cappello0=</t>
  </si>
  <si>
    <t>verosimiglianza modello ridotto</t>
  </si>
  <si>
    <t>verosimiglianza modello corrente</t>
  </si>
  <si>
    <t>Osservato</t>
  </si>
  <si>
    <t>Previsto</t>
  </si>
  <si>
    <t>Percentuale di correttezza</t>
  </si>
  <si>
    <t>,00</t>
  </si>
  <si>
    <t>1,00</t>
  </si>
  <si>
    <t>Fase 1</t>
  </si>
  <si>
    <t>Percentuale globale</t>
  </si>
  <si>
    <t>a. Il valore di divisione è .500</t>
  </si>
  <si>
    <r>
      <t>Tabella di classificazione</t>
    </r>
    <r>
      <rPr>
        <b/>
        <vertAlign val="superscript"/>
        <sz val="9"/>
        <color indexed="8"/>
        <rFont val="Arial Bold"/>
      </rPr>
      <t>a</t>
    </r>
  </si>
  <si>
    <t>B</t>
  </si>
  <si>
    <t>S.E.</t>
  </si>
  <si>
    <t>Wald</t>
  </si>
  <si>
    <t>gl</t>
  </si>
  <si>
    <t>Exp(B)</t>
  </si>
  <si>
    <t>Costante</t>
  </si>
  <si>
    <r>
      <t>Fase 1</t>
    </r>
    <r>
      <rPr>
        <vertAlign val="superscript"/>
        <sz val="9"/>
        <color rgb="FF000000"/>
        <rFont val="Arial"/>
        <family val="2"/>
      </rPr>
      <t>a</t>
    </r>
  </si>
  <si>
    <t>Intervallo di confidenza relativo al reddito</t>
  </si>
  <si>
    <t>Valore previsto della probabilità di acquisto per una persona con reddito di 28000 Euro</t>
  </si>
  <si>
    <t>Test omnibus=</t>
  </si>
  <si>
    <t>Test omnibus dei coefficenti del modello 
-2(log L(0) - log L(\hat \beta))</t>
  </si>
  <si>
    <t>tau=</t>
  </si>
  <si>
    <t>Acquisto previsto adottando soglia tau</t>
  </si>
  <si>
    <t>Etichette di colonna</t>
  </si>
  <si>
    <t>Totale complessivo</t>
  </si>
  <si>
    <t>Etichette di riga</t>
  </si>
  <si>
    <t>Conteggio di Reddito</t>
  </si>
  <si>
    <t>Tabella di classificazione</t>
  </si>
  <si>
    <t>eta_i=x_i^T*beta</t>
  </si>
  <si>
    <t>L(beta cappello modello corrente)</t>
  </si>
  <si>
    <t>ESERCIZIO II</t>
  </si>
  <si>
    <t>R2=</t>
  </si>
  <si>
    <t>v. equazione 4.26  p. 193</t>
  </si>
  <si>
    <t>R2 corretto=</t>
  </si>
  <si>
    <t xml:space="preserve">v. prima equazione di p. 209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</si>
</sst>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"/>
    <numFmt numFmtId="165" formatCode="###0.0"/>
  </numFmts>
  <fonts count="9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b/>
      <vertAlign val="superscript"/>
      <sz val="9"/>
      <color indexed="8"/>
      <name val="Arial Bold"/>
    </font>
    <font>
      <b/>
      <sz val="9"/>
      <color indexed="8"/>
      <name val="Arial Bold"/>
    </font>
    <font>
      <sz val="9"/>
      <color indexed="8"/>
      <name val="Arial"/>
      <family val="2"/>
    </font>
    <font>
      <sz val="12"/>
      <name val="Times New Roman"/>
      <family val="1"/>
    </font>
    <font>
      <vertAlign val="superscript"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/>
    <xf numFmtId="0" fontId="1" fillId="0" borderId="0" xfId="1"/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3" xfId="1" applyFont="1" applyBorder="1" applyAlignment="1">
      <alignment horizontal="left" vertical="top"/>
    </xf>
    <xf numFmtId="164" fontId="6" fillId="0" borderId="20" xfId="1" applyNumberFormat="1" applyFont="1" applyBorder="1" applyAlignment="1">
      <alignment horizontal="right" vertical="center"/>
    </xf>
    <xf numFmtId="164" fontId="6" fillId="0" borderId="21" xfId="1" applyNumberFormat="1" applyFont="1" applyBorder="1" applyAlignment="1">
      <alignment horizontal="right" vertical="center"/>
    </xf>
    <xf numFmtId="165" fontId="6" fillId="0" borderId="22" xfId="1" applyNumberFormat="1" applyFont="1" applyBorder="1" applyAlignment="1">
      <alignment horizontal="right" vertical="center"/>
    </xf>
    <xf numFmtId="0" fontId="6" fillId="0" borderId="24" xfId="1" applyFont="1" applyBorder="1" applyAlignment="1">
      <alignment horizontal="left" vertical="top"/>
    </xf>
    <xf numFmtId="164" fontId="6" fillId="0" borderId="25" xfId="1" applyNumberFormat="1" applyFont="1" applyBorder="1" applyAlignment="1">
      <alignment horizontal="right" vertical="center"/>
    </xf>
    <xf numFmtId="164" fontId="6" fillId="0" borderId="26" xfId="1" applyNumberFormat="1" applyFont="1" applyBorder="1" applyAlignment="1">
      <alignment horizontal="right" vertical="center"/>
    </xf>
    <xf numFmtId="165" fontId="6" fillId="0" borderId="27" xfId="1" applyNumberFormat="1" applyFont="1" applyBorder="1" applyAlignment="1">
      <alignment horizontal="right" vertical="center"/>
    </xf>
    <xf numFmtId="0" fontId="6" fillId="0" borderId="28" xfId="1" applyFont="1" applyBorder="1" applyAlignment="1">
      <alignment horizontal="left" vertical="center" wrapText="1"/>
    </xf>
    <xf numFmtId="0" fontId="6" fillId="0" borderId="29" xfId="1" applyFont="1" applyBorder="1" applyAlignment="1">
      <alignment horizontal="left" vertical="center" wrapText="1"/>
    </xf>
    <xf numFmtId="165" fontId="6" fillId="0" borderId="30" xfId="1" applyNumberFormat="1" applyFont="1" applyBorder="1" applyAlignment="1">
      <alignment horizontal="right" vertical="center"/>
    </xf>
    <xf numFmtId="0" fontId="3" fillId="2" borderId="35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right" vertical="center" wrapText="1"/>
    </xf>
    <xf numFmtId="0" fontId="3" fillId="2" borderId="38" xfId="0" applyFont="1" applyFill="1" applyBorder="1" applyAlignment="1">
      <alignment horizontal="right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right" vertical="center" wrapText="1"/>
    </xf>
    <xf numFmtId="0" fontId="3" fillId="2" borderId="35" xfId="0" applyFont="1" applyFill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2" borderId="31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vertical="center" wrapText="1"/>
    </xf>
    <xf numFmtId="0" fontId="3" fillId="2" borderId="40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2" fontId="0" fillId="0" borderId="0" xfId="0" applyNumberFormat="1" applyAlignment="1">
      <alignment horizontal="center"/>
    </xf>
    <xf numFmtId="0" fontId="6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wrapText="1"/>
    </xf>
    <xf numFmtId="0" fontId="6" fillId="0" borderId="2" xfId="1" applyFont="1" applyBorder="1" applyAlignment="1">
      <alignment horizontal="left" wrapText="1"/>
    </xf>
    <xf numFmtId="0" fontId="6" fillId="0" borderId="3" xfId="1" applyFont="1" applyBorder="1" applyAlignment="1">
      <alignment horizontal="left" wrapText="1"/>
    </xf>
    <xf numFmtId="0" fontId="6" fillId="0" borderId="7" xfId="1" applyFont="1" applyBorder="1" applyAlignment="1">
      <alignment horizontal="left" wrapText="1"/>
    </xf>
    <xf numFmtId="0" fontId="6" fillId="0" borderId="0" xfId="1" applyFont="1" applyBorder="1" applyAlignment="1">
      <alignment horizontal="left" wrapText="1"/>
    </xf>
    <xf numFmtId="0" fontId="6" fillId="0" borderId="8" xfId="1" applyFont="1" applyBorder="1" applyAlignment="1">
      <alignment horizontal="left" wrapText="1"/>
    </xf>
    <xf numFmtId="0" fontId="6" fillId="0" borderId="12" xfId="1" applyFont="1" applyBorder="1" applyAlignment="1">
      <alignment horizontal="left" wrapText="1"/>
    </xf>
    <xf numFmtId="0" fontId="6" fillId="0" borderId="13" xfId="1" applyFont="1" applyBorder="1" applyAlignment="1">
      <alignment horizontal="left" wrapText="1"/>
    </xf>
    <xf numFmtId="0" fontId="6" fillId="0" borderId="14" xfId="1" applyFont="1" applyBorder="1" applyAlignment="1">
      <alignment horizontal="left" wrapText="1"/>
    </xf>
    <xf numFmtId="0" fontId="6" fillId="0" borderId="4" xfId="1" applyFont="1" applyBorder="1" applyAlignment="1">
      <alignment horizontal="center" wrapText="1"/>
    </xf>
    <xf numFmtId="0" fontId="6" fillId="0" borderId="5" xfId="1" applyFont="1" applyBorder="1" applyAlignment="1">
      <alignment horizontal="center" wrapText="1"/>
    </xf>
    <xf numFmtId="0" fontId="6" fillId="0" borderId="6" xfId="1" applyFont="1" applyBorder="1" applyAlignment="1">
      <alignment horizontal="center" wrapText="1"/>
    </xf>
    <xf numFmtId="0" fontId="6" fillId="0" borderId="9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11" xfId="1" applyFont="1" applyBorder="1" applyAlignment="1">
      <alignment horizontal="center" wrapText="1"/>
    </xf>
    <xf numFmtId="0" fontId="6" fillId="0" borderId="17" xfId="1" applyFont="1" applyBorder="1" applyAlignment="1">
      <alignment horizontal="center" wrapText="1"/>
    </xf>
    <xf numFmtId="0" fontId="6" fillId="0" borderId="18" xfId="1" applyFont="1" applyBorder="1" applyAlignment="1">
      <alignment horizontal="left" vertical="top" wrapText="1"/>
    </xf>
    <xf numFmtId="0" fontId="6" fillId="0" borderId="7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6" fillId="0" borderId="19" xfId="1" applyFont="1" applyBorder="1" applyAlignment="1">
      <alignment horizontal="left" vertical="top" wrapText="1"/>
    </xf>
    <xf numFmtId="0" fontId="6" fillId="0" borderId="23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</cellXfs>
  <cellStyles count="2">
    <cellStyle name="Normale" xfId="0" builtinId="0"/>
    <cellStyle name="Normale_Dat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Valori</a:t>
            </a:r>
            <a:r>
              <a:rPr lang="it-IT" baseline="0"/>
              <a:t> effettivi e previsti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Dati!$I$2</c:f>
              <c:strCache>
                <c:ptCount val="1"/>
                <c:pt idx="0">
                  <c:v>Acquisto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Dati!$H$3:$H$9</c:f>
              <c:numCache>
                <c:formatCode>General</c:formatCode>
                <c:ptCount val="7"/>
                <c:pt idx="0">
                  <c:v>35</c:v>
                </c:pt>
                <c:pt idx="1">
                  <c:v>25</c:v>
                </c:pt>
                <c:pt idx="2">
                  <c:v>26</c:v>
                </c:pt>
                <c:pt idx="3">
                  <c:v>10</c:v>
                </c:pt>
                <c:pt idx="4">
                  <c:v>18</c:v>
                </c:pt>
                <c:pt idx="5">
                  <c:v>15</c:v>
                </c:pt>
                <c:pt idx="6">
                  <c:v>38</c:v>
                </c:pt>
              </c:numCache>
            </c:numRef>
          </c:xVal>
          <c:yVal>
            <c:numRef>
              <c:f>Dati!$I$3:$I$9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C4-4381-B0FA-546EDD817403}"/>
            </c:ext>
          </c:extLst>
        </c:ser>
        <c:ser>
          <c:idx val="1"/>
          <c:order val="1"/>
          <c:tx>
            <c:strRef>
              <c:f>Dati!$K$2</c:f>
              <c:strCache>
                <c:ptCount val="1"/>
                <c:pt idx="0">
                  <c:v>y previsti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Dati!$H$3:$H$9</c:f>
              <c:numCache>
                <c:formatCode>General</c:formatCode>
                <c:ptCount val="7"/>
                <c:pt idx="0">
                  <c:v>35</c:v>
                </c:pt>
                <c:pt idx="1">
                  <c:v>25</c:v>
                </c:pt>
                <c:pt idx="2">
                  <c:v>26</c:v>
                </c:pt>
                <c:pt idx="3">
                  <c:v>10</c:v>
                </c:pt>
                <c:pt idx="4">
                  <c:v>18</c:v>
                </c:pt>
                <c:pt idx="5">
                  <c:v>15</c:v>
                </c:pt>
                <c:pt idx="6">
                  <c:v>38</c:v>
                </c:pt>
              </c:numCache>
            </c:numRef>
          </c:xVal>
          <c:yVal>
            <c:numRef>
              <c:f>Dati!$K$3:$K$9</c:f>
              <c:numCache>
                <c:formatCode>General</c:formatCode>
                <c:ptCount val="7"/>
                <c:pt idx="0">
                  <c:v>0.9846809420335304</c:v>
                </c:pt>
                <c:pt idx="1">
                  <c:v>0.43298074607906301</c:v>
                </c:pt>
                <c:pt idx="2">
                  <c:v>0.5432893471339062</c:v>
                </c:pt>
                <c:pt idx="3">
                  <c:v>9.8776252276511537E-4</c:v>
                </c:pt>
                <c:pt idx="4">
                  <c:v>3.3158226826263369E-2</c:v>
                </c:pt>
                <c:pt idx="5">
                  <c:v>8.9899267366607919E-3</c:v>
                </c:pt>
                <c:pt idx="6">
                  <c:v>0.99590178038706578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C4-4381-B0FA-546EDD817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6912544"/>
        <c:axId val="1336912128"/>
      </c:scatterChart>
      <c:valAx>
        <c:axId val="1336912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Reddito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6912128"/>
        <c:crosses val="autoZero"/>
        <c:crossBetween val="midCat"/>
      </c:valAx>
      <c:valAx>
        <c:axId val="133691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Acquisto e probabilità stimata di acquisto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6912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</xdr:colOff>
      <xdr:row>21</xdr:row>
      <xdr:rowOff>160020</xdr:rowOff>
    </xdr:from>
    <xdr:to>
      <xdr:col>10</xdr:col>
      <xdr:colOff>2239818</xdr:colOff>
      <xdr:row>30</xdr:row>
      <xdr:rowOff>70308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3960" y="3848100"/>
          <a:ext cx="3695238" cy="1419048"/>
        </a:xfrm>
        <a:prstGeom prst="rect">
          <a:avLst/>
        </a:prstGeom>
      </xdr:spPr>
    </xdr:pic>
    <xdr:clientData/>
  </xdr:twoCellAnchor>
  <xdr:twoCellAnchor editAs="oneCell">
    <xdr:from>
      <xdr:col>9</xdr:col>
      <xdr:colOff>472440</xdr:colOff>
      <xdr:row>32</xdr:row>
      <xdr:rowOff>121920</xdr:rowOff>
    </xdr:from>
    <xdr:to>
      <xdr:col>10</xdr:col>
      <xdr:colOff>2260903</xdr:colOff>
      <xdr:row>40</xdr:row>
      <xdr:rowOff>114133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73140" y="5593080"/>
          <a:ext cx="2657143" cy="1333333"/>
        </a:xfrm>
        <a:prstGeom prst="rect">
          <a:avLst/>
        </a:prstGeom>
      </xdr:spPr>
    </xdr:pic>
    <xdr:clientData/>
  </xdr:twoCellAnchor>
  <xdr:twoCellAnchor editAs="oneCell">
    <xdr:from>
      <xdr:col>13</xdr:col>
      <xdr:colOff>563880</xdr:colOff>
      <xdr:row>17</xdr:row>
      <xdr:rowOff>95756</xdr:rowOff>
    </xdr:from>
    <xdr:to>
      <xdr:col>22</xdr:col>
      <xdr:colOff>149606</xdr:colOff>
      <xdr:row>26</xdr:row>
      <xdr:rowOff>102108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92840" y="3113276"/>
          <a:ext cx="5239766" cy="1515112"/>
        </a:xfrm>
        <a:prstGeom prst="rect">
          <a:avLst/>
        </a:prstGeom>
      </xdr:spPr>
    </xdr:pic>
    <xdr:clientData/>
  </xdr:twoCellAnchor>
  <xdr:twoCellAnchor>
    <xdr:from>
      <xdr:col>13</xdr:col>
      <xdr:colOff>350520</xdr:colOff>
      <xdr:row>29</xdr:row>
      <xdr:rowOff>57150</xdr:rowOff>
    </xdr:from>
    <xdr:to>
      <xdr:col>21</xdr:col>
      <xdr:colOff>45720</xdr:colOff>
      <xdr:row>45</xdr:row>
      <xdr:rowOff>118110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co Riani" refreshedDate="42544.614300925925" createdVersion="6" refreshedVersion="6" minRefreshableVersion="3" recordCount="7">
  <cacheSource type="worksheet">
    <worksheetSource ref="G2:N9" sheet="Dati"/>
  </cacheSource>
  <cacheFields count="8">
    <cacheField name="Intercetta" numFmtId="0">
      <sharedItems containsSemiMixedTypes="0" containsString="0" containsNumber="1" containsInteger="1" minValue="1" maxValue="1"/>
    </cacheField>
    <cacheField name="Reddito" numFmtId="0">
      <sharedItems containsSemiMixedTypes="0" containsString="0" containsNumber="1" containsInteger="1" minValue="10" maxValue="38"/>
    </cacheField>
    <cacheField name="Acquisto" numFmtId="0">
      <sharedItems containsSemiMixedTypes="0" containsString="0" containsNumber="1" containsInteger="1" minValue="0" maxValue="1" count="2">
        <n v="1"/>
        <n v="0"/>
      </sharedItems>
    </cacheField>
    <cacheField name="eta" numFmtId="0">
      <sharedItems containsSemiMixedTypes="0" containsString="0" containsNumber="1" minValue="-6.9190800000000001" maxValue="5.4930960000000013"/>
    </cacheField>
    <cacheField name="y previsti" numFmtId="0">
      <sharedItems containsSemiMixedTypes="0" containsString="0" containsNumber="1" minValue="9.8776252276511537E-4" maxValue="0.99590178038706578"/>
    </cacheField>
    <cacheField name="L(beta cappello)" numFmtId="0">
      <sharedItems containsSemiMixedTypes="0" containsString="0" containsNumber="1" minValue="-0.83706201829841231" maxValue="-9.882506816488812E-4"/>
    </cacheField>
    <cacheField name="L(beta cappello nel modello ridotto)" numFmtId="0">
      <sharedItems containsSemiMixedTypes="0" containsString="0" containsNumber="1" minValue="-0.75756649209657645" maxValue="-0.63262775548827654"/>
    </cacheField>
    <cacheField name="Acquisto previsto adottando soglia tau" numFmtId="0">
      <sharedItems containsSemiMixedTypes="0" containsString="0" containsNumber="1" containsInteger="1" minValue="0" maxValue="1" count="2">
        <n v="1"/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n v="1"/>
    <n v="35"/>
    <x v="0"/>
    <n v="4.1632200000000008"/>
    <n v="0.9846809420335304"/>
    <n v="-1.5437606999626929E-2"/>
    <n v="-0.75756649209657645"/>
    <x v="0"/>
  </r>
  <r>
    <n v="1"/>
    <n v="25"/>
    <x v="0"/>
    <n v="-0.26970000000000027"/>
    <n v="0.43298074607906301"/>
    <n v="-0.83706201829841231"/>
    <n v="-0.75756649209657645"/>
    <x v="1"/>
  </r>
  <r>
    <n v="1"/>
    <n v="26"/>
    <x v="1"/>
    <n v="0.1735919999999993"/>
    <n v="0.5432893471339062"/>
    <n v="-0.78370523332183228"/>
    <n v="-0.63262775548827654"/>
    <x v="0"/>
  </r>
  <r>
    <n v="1"/>
    <n v="10"/>
    <x v="1"/>
    <n v="-6.9190800000000001"/>
    <n v="9.8776252276511537E-4"/>
    <n v="-9.882506816488812E-4"/>
    <n v="-0.63262775548827654"/>
    <x v="1"/>
  </r>
  <r>
    <n v="1"/>
    <n v="18"/>
    <x v="1"/>
    <n v="-3.372744"/>
    <n v="3.3158226826263369E-2"/>
    <n v="-3.3720423417908547E-2"/>
    <n v="-0.63262775548827654"/>
    <x v="1"/>
  </r>
  <r>
    <n v="1"/>
    <n v="15"/>
    <x v="1"/>
    <n v="-4.7026199999999996"/>
    <n v="8.9899267366607919E-3"/>
    <n v="-9.0305799577560346E-3"/>
    <n v="-0.63262775548827654"/>
    <x v="1"/>
  </r>
  <r>
    <n v="1"/>
    <n v="38"/>
    <x v="0"/>
    <n v="5.4930960000000013"/>
    <n v="0.99590178038706578"/>
    <n v="-4.1066403294367504E-3"/>
    <n v="-0.7575664920965764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H64:K68" firstHeaderRow="1" firstDataRow="2" firstDataCol="1"/>
  <pivotFields count="8">
    <pivotField showAll="0"/>
    <pivotField dataField="1" showAll="0"/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7"/>
  </colFields>
  <colItems count="3">
    <i>
      <x/>
    </i>
    <i>
      <x v="1"/>
    </i>
    <i t="grand">
      <x/>
    </i>
  </colItems>
  <dataFields count="1">
    <dataField name="Conteggio di Reddito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D2:W83"/>
  <sheetViews>
    <sheetView tabSelected="1" topLeftCell="D57" zoomScaleNormal="100" workbookViewId="0">
      <selection activeCell="F81" sqref="F81"/>
    </sheetView>
  </sheetViews>
  <sheetFormatPr defaultRowHeight="13.2"/>
  <cols>
    <col min="5" max="5" width="10.5546875" bestFit="1" customWidth="1"/>
    <col min="10" max="10" width="12.6640625" customWidth="1"/>
    <col min="11" max="11" width="38.33203125" customWidth="1"/>
    <col min="12" max="12" width="18.6640625" customWidth="1"/>
    <col min="19" max="19" width="10.109375" bestFit="1" customWidth="1"/>
    <col min="21" max="21" width="10.109375" bestFit="1" customWidth="1"/>
  </cols>
  <sheetData>
    <row r="2" spans="4:23" ht="66">
      <c r="G2" s="1" t="s">
        <v>0</v>
      </c>
      <c r="H2" s="1" t="s">
        <v>4</v>
      </c>
      <c r="I2" s="1" t="s">
        <v>5</v>
      </c>
      <c r="J2" s="1" t="s">
        <v>41</v>
      </c>
      <c r="K2" s="1" t="s">
        <v>3</v>
      </c>
      <c r="L2" s="27" t="s">
        <v>42</v>
      </c>
      <c r="M2" s="27" t="s">
        <v>10</v>
      </c>
      <c r="N2" s="27" t="s">
        <v>35</v>
      </c>
      <c r="Q2" s="1" t="s">
        <v>34</v>
      </c>
      <c r="R2" s="1">
        <v>0.5</v>
      </c>
    </row>
    <row r="3" spans="4:23" ht="15" thickBot="1">
      <c r="D3" s="1" t="s">
        <v>1</v>
      </c>
      <c r="E3" s="3">
        <v>-11.352</v>
      </c>
      <c r="F3">
        <v>1</v>
      </c>
      <c r="G3">
        <v>1</v>
      </c>
      <c r="H3" s="2">
        <v>35</v>
      </c>
      <c r="I3" s="2">
        <v>1</v>
      </c>
      <c r="J3">
        <f t="shared" ref="J3:J9" si="0">MMULT(G3:H3,E$3:E$4)</f>
        <v>4.1632200000000008</v>
      </c>
      <c r="K3">
        <f t="shared" ref="K3:K9" si="1">EXP(J3)/(1+EXP(J3))</f>
        <v>0.9846809420335304</v>
      </c>
      <c r="L3">
        <f>I3*J3-LN(1+EXP(J3))</f>
        <v>-1.5437606999626929E-2</v>
      </c>
      <c r="M3">
        <f>I3*I$19-LN(1+EXP(I$19))</f>
        <v>-0.75756649209657645</v>
      </c>
      <c r="N3">
        <f t="shared" ref="N3:N9" si="2">IF(K3&gt;tau,1,0)</f>
        <v>1</v>
      </c>
    </row>
    <row r="4" spans="4:23" ht="16.8" thickTop="1" thickBot="1">
      <c r="D4" s="1" t="s">
        <v>2</v>
      </c>
      <c r="E4" s="3">
        <v>0.44329200000000002</v>
      </c>
      <c r="F4">
        <v>2</v>
      </c>
      <c r="G4">
        <v>1</v>
      </c>
      <c r="H4" s="2">
        <v>25</v>
      </c>
      <c r="I4" s="2">
        <v>1</v>
      </c>
      <c r="J4">
        <f t="shared" si="0"/>
        <v>-0.26970000000000027</v>
      </c>
      <c r="K4">
        <f t="shared" si="1"/>
        <v>0.43298074607906301</v>
      </c>
      <c r="L4">
        <f t="shared" ref="L4:L9" si="3">I4*J4-LN(1+EXP(J4))</f>
        <v>-0.83706201829841231</v>
      </c>
      <c r="M4">
        <f t="shared" ref="M4:M9" si="4">I4*I$19-LN(1+EXP(I$19))</f>
        <v>-0.75756649209657645</v>
      </c>
      <c r="N4">
        <f t="shared" si="2"/>
        <v>0</v>
      </c>
      <c r="Q4" s="31"/>
      <c r="R4" s="32"/>
      <c r="S4" s="24" t="s">
        <v>23</v>
      </c>
      <c r="T4" s="23" t="s">
        <v>24</v>
      </c>
      <c r="U4" s="23" t="s">
        <v>25</v>
      </c>
      <c r="V4" s="23" t="s">
        <v>26</v>
      </c>
      <c r="W4" s="22" t="s">
        <v>27</v>
      </c>
    </row>
    <row r="5" spans="4:23" ht="15" thickTop="1">
      <c r="F5">
        <v>3</v>
      </c>
      <c r="G5">
        <v>1</v>
      </c>
      <c r="H5" s="2">
        <v>26</v>
      </c>
      <c r="I5" s="2">
        <v>0</v>
      </c>
      <c r="J5">
        <f t="shared" si="0"/>
        <v>0.1735919999999993</v>
      </c>
      <c r="K5">
        <f t="shared" si="1"/>
        <v>0.5432893471339062</v>
      </c>
      <c r="L5">
        <f t="shared" si="3"/>
        <v>-0.78370523332183228</v>
      </c>
      <c r="M5">
        <f t="shared" si="4"/>
        <v>-0.63262775548827654</v>
      </c>
      <c r="N5">
        <f t="shared" si="2"/>
        <v>1</v>
      </c>
      <c r="Q5" s="33" t="s">
        <v>29</v>
      </c>
      <c r="R5" s="18" t="s">
        <v>4</v>
      </c>
      <c r="S5" s="25">
        <v>0.44329200000000002</v>
      </c>
      <c r="T5" s="25">
        <v>0.44269599999999998</v>
      </c>
      <c r="U5" s="25">
        <f>(S5/T5)^2</f>
        <v>1.0026944051733304</v>
      </c>
      <c r="V5" s="25">
        <v>1</v>
      </c>
      <c r="W5" s="26">
        <f>EXP(S5)</f>
        <v>1.5578271534637673</v>
      </c>
    </row>
    <row r="6" spans="4:23" ht="15" thickBot="1">
      <c r="F6">
        <v>4</v>
      </c>
      <c r="G6">
        <v>1</v>
      </c>
      <c r="H6" s="2">
        <v>10</v>
      </c>
      <c r="I6" s="2">
        <v>0</v>
      </c>
      <c r="J6">
        <f t="shared" si="0"/>
        <v>-6.9190800000000001</v>
      </c>
      <c r="K6">
        <f t="shared" si="1"/>
        <v>9.8776252276511537E-4</v>
      </c>
      <c r="L6">
        <f t="shared" si="3"/>
        <v>-9.882506816488812E-4</v>
      </c>
      <c r="M6">
        <f t="shared" si="4"/>
        <v>-0.63262775548827654</v>
      </c>
      <c r="N6">
        <f t="shared" si="2"/>
        <v>0</v>
      </c>
      <c r="Q6" s="34"/>
      <c r="R6" s="19" t="s">
        <v>28</v>
      </c>
      <c r="S6" s="21">
        <v>-11.352</v>
      </c>
      <c r="T6" s="21">
        <v>11.247</v>
      </c>
      <c r="U6" s="25">
        <f>(S6/T6)^2</f>
        <v>1.0187588033611665</v>
      </c>
      <c r="V6" s="21">
        <v>1</v>
      </c>
      <c r="W6" s="20">
        <f>EXP(S6)</f>
        <v>1.1745974168976313E-5</v>
      </c>
    </row>
    <row r="7" spans="4:23" ht="15" thickTop="1">
      <c r="F7">
        <v>5</v>
      </c>
      <c r="G7">
        <v>1</v>
      </c>
      <c r="H7" s="2">
        <v>18</v>
      </c>
      <c r="I7" s="2">
        <v>0</v>
      </c>
      <c r="J7">
        <f t="shared" si="0"/>
        <v>-3.372744</v>
      </c>
      <c r="K7">
        <f t="shared" si="1"/>
        <v>3.3158226826263369E-2</v>
      </c>
      <c r="L7">
        <f t="shared" si="3"/>
        <v>-3.3720423417908547E-2</v>
      </c>
      <c r="M7">
        <f t="shared" si="4"/>
        <v>-0.63262775548827654</v>
      </c>
      <c r="N7">
        <f t="shared" si="2"/>
        <v>0</v>
      </c>
    </row>
    <row r="8" spans="4:23" ht="14.4">
      <c r="F8">
        <v>6</v>
      </c>
      <c r="G8">
        <v>1</v>
      </c>
      <c r="H8" s="2">
        <v>15</v>
      </c>
      <c r="I8" s="2">
        <v>0</v>
      </c>
      <c r="J8">
        <f t="shared" si="0"/>
        <v>-4.7026199999999996</v>
      </c>
      <c r="K8">
        <f t="shared" si="1"/>
        <v>8.9899267366607919E-3</v>
      </c>
      <c r="L8">
        <f t="shared" si="3"/>
        <v>-9.0305799577560346E-3</v>
      </c>
      <c r="M8">
        <f t="shared" si="4"/>
        <v>-0.63262775548827654</v>
      </c>
      <c r="N8">
        <f t="shared" si="2"/>
        <v>0</v>
      </c>
    </row>
    <row r="9" spans="4:23" ht="14.4">
      <c r="F9">
        <v>7</v>
      </c>
      <c r="G9">
        <v>1</v>
      </c>
      <c r="H9" s="2">
        <v>38</v>
      </c>
      <c r="I9" s="2">
        <v>1</v>
      </c>
      <c r="J9">
        <f t="shared" si="0"/>
        <v>5.4930960000000013</v>
      </c>
      <c r="K9">
        <f t="shared" si="1"/>
        <v>0.99590178038706578</v>
      </c>
      <c r="L9">
        <f t="shared" si="3"/>
        <v>-4.1066403294367504E-3</v>
      </c>
      <c r="M9">
        <f t="shared" si="4"/>
        <v>-0.75756649209657645</v>
      </c>
      <c r="N9">
        <f t="shared" si="2"/>
        <v>1</v>
      </c>
      <c r="Q9" s="1" t="s">
        <v>30</v>
      </c>
    </row>
    <row r="10" spans="4:23">
      <c r="I10">
        <f>SUM(y)</f>
        <v>3</v>
      </c>
      <c r="K10">
        <f>SUM(y)</f>
        <v>3</v>
      </c>
      <c r="L10">
        <f>SUM(L3:L9)</f>
        <v>-1.6840507530066218</v>
      </c>
      <c r="M10">
        <f>SUM(M3:M9)</f>
        <v>-4.8032104982428354</v>
      </c>
      <c r="Q10">
        <f>S5-1.96*T5</f>
        <v>-0.42439215999999991</v>
      </c>
      <c r="R10">
        <f>S5+1.96*T5</f>
        <v>1.3109761600000001</v>
      </c>
    </row>
    <row r="13" spans="4:23">
      <c r="G13" s="1" t="s">
        <v>31</v>
      </c>
    </row>
    <row r="14" spans="4:23">
      <c r="G14">
        <v>1</v>
      </c>
      <c r="H14">
        <v>28</v>
      </c>
      <c r="J14">
        <f>MMULT(G14:H14,E$3:E$4)</f>
        <v>1.0601760000000002</v>
      </c>
      <c r="K14">
        <f>EXP(J14)/(1+EXP(J14))</f>
        <v>0.74272417769470345</v>
      </c>
    </row>
    <row r="17" spans="6:12">
      <c r="H17" s="1" t="s">
        <v>6</v>
      </c>
      <c r="I17">
        <f>AVERAGE(y)</f>
        <v>0.42857142857142855</v>
      </c>
    </row>
    <row r="18" spans="6:12">
      <c r="K18" s="1" t="s">
        <v>8</v>
      </c>
    </row>
    <row r="19" spans="6:12">
      <c r="G19" s="1" t="s">
        <v>11</v>
      </c>
      <c r="I19">
        <f>LOG(I17/(1-I17))</f>
        <v>-0.12493873660829995</v>
      </c>
    </row>
    <row r="20" spans="6:12">
      <c r="F20" s="1" t="s">
        <v>9</v>
      </c>
      <c r="I20">
        <f>M10</f>
        <v>-4.8032104982428354</v>
      </c>
      <c r="K20" s="1" t="s">
        <v>7</v>
      </c>
      <c r="L20">
        <f>L10</f>
        <v>-1.6840507530066218</v>
      </c>
    </row>
    <row r="21" spans="6:12">
      <c r="F21" s="1" t="s">
        <v>12</v>
      </c>
      <c r="I21">
        <f>EXP(I20)</f>
        <v>8.2033678284590041E-3</v>
      </c>
      <c r="K21" s="1" t="s">
        <v>13</v>
      </c>
      <c r="L21">
        <f>EXP(L20)</f>
        <v>0.18562054810108003</v>
      </c>
    </row>
    <row r="27" spans="6:12">
      <c r="L27">
        <f>1-(I21/L21)^(2/7)</f>
        <v>0.58983202113414834</v>
      </c>
    </row>
    <row r="37" spans="7:12">
      <c r="L37">
        <f>L27/(1-(I21)^(2/7))</f>
        <v>0.7901422035258141</v>
      </c>
    </row>
    <row r="43" spans="7:12" ht="13.2" customHeight="1">
      <c r="G43" s="1" t="s">
        <v>32</v>
      </c>
      <c r="I43" s="35" t="s">
        <v>33</v>
      </c>
      <c r="J43" s="35"/>
      <c r="K43" s="35"/>
    </row>
    <row r="44" spans="7:12">
      <c r="I44" s="35"/>
      <c r="J44" s="35"/>
      <c r="K44" s="35"/>
    </row>
    <row r="45" spans="7:12">
      <c r="I45" s="35"/>
      <c r="J45" s="35"/>
      <c r="K45" s="35"/>
    </row>
    <row r="46" spans="7:12">
      <c r="I46" s="36">
        <f>-2*(I20-L20)</f>
        <v>6.2383194904724277</v>
      </c>
      <c r="J46" s="36"/>
      <c r="K46" s="36"/>
    </row>
    <row r="47" spans="7:12">
      <c r="I47" s="1"/>
    </row>
    <row r="52" spans="8:14" ht="13.8" thickBot="1">
      <c r="H52" s="38" t="s">
        <v>22</v>
      </c>
      <c r="I52" s="38"/>
      <c r="J52" s="38"/>
      <c r="K52" s="38"/>
      <c r="L52" s="38"/>
      <c r="M52" s="38"/>
      <c r="N52" s="4"/>
    </row>
    <row r="53" spans="8:14" ht="28.2" customHeight="1" thickTop="1">
      <c r="H53" s="39" t="s">
        <v>14</v>
      </c>
      <c r="I53" s="40"/>
      <c r="J53" s="41"/>
      <c r="K53" s="48" t="s">
        <v>15</v>
      </c>
      <c r="L53" s="49"/>
      <c r="M53" s="50"/>
      <c r="N53" s="4"/>
    </row>
    <row r="54" spans="8:14" ht="26.4" customHeight="1">
      <c r="H54" s="42"/>
      <c r="I54" s="43"/>
      <c r="J54" s="44"/>
      <c r="K54" s="51" t="s">
        <v>5</v>
      </c>
      <c r="L54" s="52"/>
      <c r="M54" s="53" t="s">
        <v>16</v>
      </c>
      <c r="N54" s="4"/>
    </row>
    <row r="55" spans="8:14" ht="13.8" thickBot="1">
      <c r="H55" s="45"/>
      <c r="I55" s="46"/>
      <c r="J55" s="47"/>
      <c r="K55" s="5" t="s">
        <v>17</v>
      </c>
      <c r="L55" s="6" t="s">
        <v>18</v>
      </c>
      <c r="M55" s="54"/>
      <c r="N55" s="4"/>
    </row>
    <row r="56" spans="8:14" ht="13.8" thickTop="1">
      <c r="H56" s="55" t="s">
        <v>19</v>
      </c>
      <c r="I56" s="58" t="s">
        <v>5</v>
      </c>
      <c r="J56" s="7" t="s">
        <v>17</v>
      </c>
      <c r="K56" s="8">
        <v>3</v>
      </c>
      <c r="L56" s="9">
        <v>1</v>
      </c>
      <c r="M56" s="10">
        <v>75</v>
      </c>
      <c r="N56" s="4"/>
    </row>
    <row r="57" spans="8:14">
      <c r="H57" s="56"/>
      <c r="I57" s="59"/>
      <c r="J57" s="11" t="s">
        <v>18</v>
      </c>
      <c r="K57" s="12">
        <v>1</v>
      </c>
      <c r="L57" s="13">
        <v>2</v>
      </c>
      <c r="M57" s="14">
        <v>66.666666666666657</v>
      </c>
      <c r="N57" s="4"/>
    </row>
    <row r="58" spans="8:14" ht="13.8" thickBot="1">
      <c r="H58" s="57"/>
      <c r="I58" s="60" t="s">
        <v>20</v>
      </c>
      <c r="J58" s="61"/>
      <c r="K58" s="15"/>
      <c r="L58" s="16"/>
      <c r="M58" s="17">
        <v>71.428571428571431</v>
      </c>
      <c r="N58" s="4"/>
    </row>
    <row r="59" spans="8:14" ht="13.8" thickTop="1">
      <c r="H59" s="37" t="s">
        <v>21</v>
      </c>
      <c r="I59" s="37"/>
      <c r="J59" s="37"/>
      <c r="K59" s="37"/>
      <c r="L59" s="37"/>
      <c r="M59" s="37"/>
      <c r="N59" s="4"/>
    </row>
    <row r="62" spans="8:14">
      <c r="H62" s="1" t="s">
        <v>40</v>
      </c>
    </row>
    <row r="64" spans="8:14">
      <c r="H64" s="28" t="s">
        <v>39</v>
      </c>
      <c r="I64" s="28" t="s">
        <v>36</v>
      </c>
    </row>
    <row r="65" spans="5:11">
      <c r="H65" s="28" t="s">
        <v>38</v>
      </c>
      <c r="I65">
        <v>0</v>
      </c>
      <c r="J65">
        <v>1</v>
      </c>
      <c r="K65" t="s">
        <v>37</v>
      </c>
    </row>
    <row r="66" spans="5:11">
      <c r="H66" s="29">
        <v>0</v>
      </c>
      <c r="I66" s="30">
        <v>3</v>
      </c>
      <c r="J66" s="30">
        <v>1</v>
      </c>
      <c r="K66" s="30">
        <v>4</v>
      </c>
    </row>
    <row r="67" spans="5:11">
      <c r="H67" s="29">
        <v>1</v>
      </c>
      <c r="I67" s="30">
        <v>1</v>
      </c>
      <c r="J67" s="30">
        <v>2</v>
      </c>
      <c r="K67" s="30">
        <v>3</v>
      </c>
    </row>
    <row r="68" spans="5:11">
      <c r="H68" s="29" t="s">
        <v>37</v>
      </c>
      <c r="I68" s="30">
        <v>4</v>
      </c>
      <c r="J68" s="30">
        <v>3</v>
      </c>
      <c r="K68" s="30">
        <v>7</v>
      </c>
    </row>
    <row r="75" spans="5:11">
      <c r="E75" s="1" t="s">
        <v>43</v>
      </c>
    </row>
    <row r="76" spans="5:11">
      <c r="E76" s="1" t="s">
        <v>44</v>
      </c>
      <c r="F76">
        <f>0.75^2</f>
        <v>0.5625</v>
      </c>
    </row>
    <row r="77" spans="5:11">
      <c r="E77" s="1" t="s">
        <v>45</v>
      </c>
    </row>
    <row r="81" spans="5:6">
      <c r="E81" s="1" t="s">
        <v>46</v>
      </c>
      <c r="F81" s="1">
        <f>(F76-9/99)*(99/90)</f>
        <v>0.51875000000000004</v>
      </c>
    </row>
    <row r="83" spans="5:6">
      <c r="E83" s="1" t="s">
        <v>47</v>
      </c>
    </row>
  </sheetData>
  <mergeCells count="13">
    <mergeCell ref="Q4:R4"/>
    <mergeCell ref="Q5:Q6"/>
    <mergeCell ref="I43:K45"/>
    <mergeCell ref="I46:K46"/>
    <mergeCell ref="H59:M59"/>
    <mergeCell ref="H52:M52"/>
    <mergeCell ref="H53:J55"/>
    <mergeCell ref="K53:M53"/>
    <mergeCell ref="K54:L54"/>
    <mergeCell ref="M54:M55"/>
    <mergeCell ref="H56:H58"/>
    <mergeCell ref="I56:I57"/>
    <mergeCell ref="I58:J58"/>
  </mergeCells>
  <pageMargins left="0.7" right="0.7" top="0.75" bottom="0.75" header="0.3" footer="0.3"/>
  <pageSetup paperSize="9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Dati</vt:lpstr>
      <vt:lpstr>tau</vt:lpstr>
      <vt:lpstr>X</vt:lpstr>
      <vt:lpstr>y</vt:lpstr>
    </vt:vector>
  </TitlesOfParts>
  <Company>Deloitte &amp; Touche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Rankin, Chad</dc:creator>
  <cp:lastModifiedBy>Marco Riani</cp:lastModifiedBy>
  <dcterms:created xsi:type="dcterms:W3CDTF">2006-07-24T16:46:35Z</dcterms:created>
  <dcterms:modified xsi:type="dcterms:W3CDTF">2016-06-23T12:57:40Z</dcterms:modified>
</cp:coreProperties>
</file>