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_files\"/>
    </mc:Choice>
  </mc:AlternateContent>
  <bookViews>
    <workbookView xWindow="0" yWindow="72" windowWidth="15480" windowHeight="10248"/>
  </bookViews>
  <sheets>
    <sheet name="Testo esercizio" sheetId="2" r:id="rId1"/>
    <sheet name="Dati" sheetId="1" r:id="rId2"/>
    <sheet name="Val_eff|Val_teo" sheetId="4" r:id="rId3"/>
  </sheets>
  <definedNames>
    <definedName name="X">Dati!$E$2:$G$16</definedName>
    <definedName name="Xt">Dati!$K$20:$Y$22</definedName>
    <definedName name="y">Dati!$H$2:$H$16</definedName>
  </definedNames>
  <calcPr calcId="162913"/>
</workbook>
</file>

<file path=xl/calcChain.xml><?xml version="1.0" encoding="utf-8"?>
<calcChain xmlns="http://schemas.openxmlformats.org/spreadsheetml/2006/main">
  <c r="AO51" i="1" l="1"/>
  <c r="AP51" i="1"/>
  <c r="AQ52" i="1" s="1"/>
  <c r="AQ51" i="1"/>
  <c r="AR51" i="1"/>
  <c r="AS51" i="1"/>
  <c r="AT51" i="1"/>
  <c r="AU51" i="1"/>
  <c r="AV52" i="1" s="1"/>
  <c r="AV51" i="1"/>
  <c r="AW51" i="1"/>
  <c r="AX51" i="1"/>
  <c r="AY52" i="1" s="1"/>
  <c r="AZ53" i="1" s="1"/>
  <c r="BA54" i="1" s="1"/>
  <c r="AY51" i="1"/>
  <c r="AZ51" i="1"/>
  <c r="BA51" i="1"/>
  <c r="AP52" i="1"/>
  <c r="AQ53" i="1" s="1"/>
  <c r="AR52" i="1"/>
  <c r="AS52" i="1"/>
  <c r="AT53" i="1" s="1"/>
  <c r="AU54" i="1" s="1"/>
  <c r="AV55" i="1" s="1"/>
  <c r="AW56" i="1" s="1"/>
  <c r="AX57" i="1" s="1"/>
  <c r="AY58" i="1" s="1"/>
  <c r="AZ59" i="1" s="1"/>
  <c r="BA60" i="1" s="1"/>
  <c r="AT52" i="1"/>
  <c r="AU52" i="1"/>
  <c r="AW52" i="1"/>
  <c r="AX52" i="1"/>
  <c r="AY53" i="1" s="1"/>
  <c r="AZ54" i="1" s="1"/>
  <c r="BA55" i="1" s="1"/>
  <c r="AZ52" i="1"/>
  <c r="BA52" i="1"/>
  <c r="AS53" i="1"/>
  <c r="AT54" i="1" s="1"/>
  <c r="AU55" i="1" s="1"/>
  <c r="AV56" i="1" s="1"/>
  <c r="AW57" i="1" s="1"/>
  <c r="AU53" i="1"/>
  <c r="AV53" i="1"/>
  <c r="AW54" i="1" s="1"/>
  <c r="AX55" i="1" s="1"/>
  <c r="AX53" i="1"/>
  <c r="BA53" i="1"/>
  <c r="AV54" i="1"/>
  <c r="AY54" i="1"/>
  <c r="AZ55" i="1" s="1"/>
  <c r="BA56" i="1" s="1"/>
  <c r="AQ55" i="1"/>
  <c r="AO57" i="1"/>
  <c r="AP58" i="1" s="1"/>
  <c r="AQ59" i="1" s="1"/>
  <c r="AR60" i="1" s="1"/>
  <c r="AS61" i="1"/>
  <c r="AT62" i="1" s="1"/>
  <c r="AU63" i="1" s="1"/>
  <c r="AV64" i="1" s="1"/>
  <c r="AO65" i="1"/>
  <c r="AW65" i="1"/>
  <c r="AN52" i="1"/>
  <c r="AO53" i="1" s="1"/>
  <c r="AP54" i="1" s="1"/>
  <c r="AN53" i="1"/>
  <c r="AO54" i="1" s="1"/>
  <c r="AP55" i="1" s="1"/>
  <c r="AQ56" i="1" s="1"/>
  <c r="AR57" i="1" s="1"/>
  <c r="AS58" i="1" s="1"/>
  <c r="AT59" i="1" s="1"/>
  <c r="AU60" i="1" s="1"/>
  <c r="AV61" i="1" s="1"/>
  <c r="AW62" i="1" s="1"/>
  <c r="AX63" i="1" s="1"/>
  <c r="AY64" i="1" s="1"/>
  <c r="AZ65" i="1" s="1"/>
  <c r="AN54" i="1"/>
  <c r="AO55" i="1" s="1"/>
  <c r="AP56" i="1" s="1"/>
  <c r="AQ57" i="1" s="1"/>
  <c r="AR58" i="1" s="1"/>
  <c r="AN55" i="1"/>
  <c r="AO56" i="1" s="1"/>
  <c r="AP57" i="1" s="1"/>
  <c r="AQ58" i="1" s="1"/>
  <c r="AR59" i="1" s="1"/>
  <c r="AS60" i="1" s="1"/>
  <c r="AT61" i="1" s="1"/>
  <c r="AU62" i="1" s="1"/>
  <c r="AV63" i="1" s="1"/>
  <c r="AW64" i="1" s="1"/>
  <c r="AX65" i="1" s="1"/>
  <c r="AN56" i="1"/>
  <c r="AN57" i="1"/>
  <c r="AO58" i="1" s="1"/>
  <c r="AP59" i="1" s="1"/>
  <c r="AQ60" i="1" s="1"/>
  <c r="AR61" i="1" s="1"/>
  <c r="AS62" i="1" s="1"/>
  <c r="AT63" i="1" s="1"/>
  <c r="AU64" i="1" s="1"/>
  <c r="AV65" i="1" s="1"/>
  <c r="AN58" i="1"/>
  <c r="AO59" i="1" s="1"/>
  <c r="AP60" i="1" s="1"/>
  <c r="AQ61" i="1" s="1"/>
  <c r="AN59" i="1"/>
  <c r="AO60" i="1" s="1"/>
  <c r="AP61" i="1" s="1"/>
  <c r="AQ62" i="1" s="1"/>
  <c r="AR63" i="1" s="1"/>
  <c r="AS64" i="1" s="1"/>
  <c r="AT65" i="1" s="1"/>
  <c r="AN60" i="1"/>
  <c r="AO61" i="1" s="1"/>
  <c r="AN61" i="1"/>
  <c r="AO62" i="1" s="1"/>
  <c r="AP63" i="1" s="1"/>
  <c r="AQ64" i="1" s="1"/>
  <c r="AR65" i="1" s="1"/>
  <c r="AN62" i="1"/>
  <c r="AO63" i="1" s="1"/>
  <c r="AP64" i="1" s="1"/>
  <c r="AQ65" i="1" s="1"/>
  <c r="AN63" i="1"/>
  <c r="AO64" i="1" s="1"/>
  <c r="AP65" i="1" s="1"/>
  <c r="AN64" i="1"/>
  <c r="AN65" i="1"/>
  <c r="AN51" i="1"/>
  <c r="AO52" i="1" s="1"/>
  <c r="AP53" i="1" s="1"/>
  <c r="AQ54" i="1" s="1"/>
  <c r="AR55" i="1" s="1"/>
  <c r="AS56" i="1" s="1"/>
  <c r="AT57" i="1" s="1"/>
  <c r="AU58" i="1" s="1"/>
  <c r="AV59" i="1" s="1"/>
  <c r="AW60" i="1" s="1"/>
  <c r="AX61" i="1" s="1"/>
  <c r="AY62" i="1" s="1"/>
  <c r="AZ63" i="1" s="1"/>
  <c r="BA64" i="1" s="1"/>
  <c r="B22" i="1" a="1"/>
  <c r="D23" i="1" s="1"/>
  <c r="I74" i="1"/>
  <c r="J88" i="1"/>
  <c r="C22" i="1"/>
  <c r="B25" i="1"/>
  <c r="D26" i="1"/>
  <c r="K20" i="1" a="1"/>
  <c r="P20" i="1" s="1"/>
  <c r="K20" i="1"/>
  <c r="N20" i="1"/>
  <c r="Y20" i="1"/>
  <c r="K21" i="1"/>
  <c r="O21" i="1"/>
  <c r="K22" i="1"/>
  <c r="L22" i="1"/>
  <c r="P22" i="1"/>
  <c r="C26" i="1"/>
  <c r="C25" i="1"/>
  <c r="D24" i="1"/>
  <c r="B24" i="1"/>
  <c r="P75" i="1"/>
  <c r="O75" i="1"/>
  <c r="AR62" i="1" l="1"/>
  <c r="AS59" i="1"/>
  <c r="AX58" i="1"/>
  <c r="R22" i="1"/>
  <c r="Q21" i="1"/>
  <c r="AP62" i="1"/>
  <c r="L20" i="1"/>
  <c r="K27" i="1" s="1" a="1"/>
  <c r="T20" i="1"/>
  <c r="M21" i="1"/>
  <c r="U21" i="1"/>
  <c r="N22" i="1"/>
  <c r="V22" i="1"/>
  <c r="M20" i="1"/>
  <c r="U20" i="1"/>
  <c r="N21" i="1"/>
  <c r="V21" i="1"/>
  <c r="O22" i="1"/>
  <c r="W22" i="1"/>
  <c r="O20" i="1"/>
  <c r="W20" i="1"/>
  <c r="P21" i="1"/>
  <c r="X21" i="1"/>
  <c r="Q22" i="1"/>
  <c r="Y22" i="1"/>
  <c r="S20" i="1"/>
  <c r="L21" i="1"/>
  <c r="T21" i="1"/>
  <c r="M22" i="1"/>
  <c r="U22" i="1"/>
  <c r="AW53" i="1"/>
  <c r="Y21" i="1"/>
  <c r="X20" i="1"/>
  <c r="AW55" i="1"/>
  <c r="AR56" i="1"/>
  <c r="X22" i="1"/>
  <c r="W21" i="1"/>
  <c r="V20" i="1"/>
  <c r="AR54" i="1"/>
  <c r="T22" i="1"/>
  <c r="S21" i="1"/>
  <c r="R20" i="1"/>
  <c r="AR53" i="1"/>
  <c r="S22" i="1"/>
  <c r="R21" i="1"/>
  <c r="Q20" i="1"/>
  <c r="AY56" i="1"/>
  <c r="C23" i="1"/>
  <c r="B23" i="1"/>
  <c r="D25" i="1"/>
  <c r="B26" i="1"/>
  <c r="B22" i="1"/>
  <c r="C24" i="1"/>
  <c r="D22" i="1"/>
  <c r="L29" i="1" l="1"/>
  <c r="K29" i="1"/>
  <c r="K28" i="1"/>
  <c r="M27" i="1"/>
  <c r="L28" i="1"/>
  <c r="L27" i="1"/>
  <c r="M28" i="1"/>
  <c r="M29" i="1"/>
  <c r="K27" i="1"/>
  <c r="AX54" i="1"/>
  <c r="K38" i="1" a="1"/>
  <c r="AS54" i="1"/>
  <c r="AS55" i="1"/>
  <c r="AS57" i="1"/>
  <c r="AT60" i="1"/>
  <c r="AZ57" i="1"/>
  <c r="AX56" i="1"/>
  <c r="AQ63" i="1"/>
  <c r="AS63" i="1"/>
  <c r="AY59" i="1"/>
  <c r="AT56" i="1" l="1"/>
  <c r="AT55" i="1"/>
  <c r="K38" i="1"/>
  <c r="K40" i="1"/>
  <c r="K39" i="1"/>
  <c r="AY57" i="1"/>
  <c r="AT64" i="1"/>
  <c r="AU61" i="1"/>
  <c r="AZ60" i="1"/>
  <c r="AT58" i="1"/>
  <c r="AY55" i="1"/>
  <c r="BA58" i="1"/>
  <c r="AR64" i="1"/>
  <c r="K33" i="1" a="1"/>
  <c r="AZ58" i="1" l="1"/>
  <c r="AU59" i="1"/>
  <c r="AS65" i="1"/>
  <c r="BA61" i="1"/>
  <c r="AZ56" i="1"/>
  <c r="AU56" i="1"/>
  <c r="L35" i="1"/>
  <c r="L33" i="1"/>
  <c r="M33" i="1"/>
  <c r="K33" i="1"/>
  <c r="K34" i="1"/>
  <c r="K35" i="1"/>
  <c r="M34" i="1"/>
  <c r="M35" i="1"/>
  <c r="F52" i="1" s="1"/>
  <c r="L34" i="1"/>
  <c r="F51" i="1" s="1"/>
  <c r="AV62" i="1"/>
  <c r="AU65" i="1"/>
  <c r="AU57" i="1"/>
  <c r="AV57" i="1" l="1"/>
  <c r="K43" i="1" a="1"/>
  <c r="M51" i="1" a="1"/>
  <c r="E92" i="1" a="1"/>
  <c r="F50" i="1"/>
  <c r="AW63" i="1"/>
  <c r="AV58" i="1"/>
  <c r="AV60" i="1"/>
  <c r="BA59" i="1"/>
  <c r="BA57" i="1"/>
  <c r="E92" i="1" l="1"/>
  <c r="F92" i="1"/>
  <c r="G92" i="1"/>
  <c r="AX64" i="1"/>
  <c r="AW61" i="1"/>
  <c r="Q54" i="1"/>
  <c r="U58" i="1"/>
  <c r="Y62" i="1"/>
  <c r="Q52" i="1"/>
  <c r="U56" i="1"/>
  <c r="Y60" i="1"/>
  <c r="N65" i="1"/>
  <c r="V52" i="1"/>
  <c r="S60" i="1"/>
  <c r="T53" i="1"/>
  <c r="M62" i="1"/>
  <c r="X55" i="1"/>
  <c r="Q64" i="1"/>
  <c r="W53" i="1"/>
  <c r="Y55" i="1"/>
  <c r="AA57" i="1"/>
  <c r="N60" i="1"/>
  <c r="P62" i="1"/>
  <c r="R64" i="1"/>
  <c r="R59" i="1"/>
  <c r="P55" i="1"/>
  <c r="Y64" i="1"/>
  <c r="Y53" i="1"/>
  <c r="P56" i="1"/>
  <c r="R58" i="1"/>
  <c r="X60" i="1"/>
  <c r="O63" i="1"/>
  <c r="Q65" i="1"/>
  <c r="Y54" i="1"/>
  <c r="N59" i="1"/>
  <c r="R63" i="1"/>
  <c r="Y52" i="1"/>
  <c r="N57" i="1"/>
  <c r="R61" i="1"/>
  <c r="V65" i="1"/>
  <c r="Z52" i="1"/>
  <c r="W64" i="1"/>
  <c r="U54" i="1"/>
  <c r="N63" i="1"/>
  <c r="Y56" i="1"/>
  <c r="R65" i="1"/>
  <c r="AA53" i="1"/>
  <c r="N56" i="1"/>
  <c r="P58" i="1"/>
  <c r="R60" i="1"/>
  <c r="T62" i="1"/>
  <c r="V64" i="1"/>
  <c r="T61" i="1"/>
  <c r="Q56" i="1"/>
  <c r="Z65" i="1"/>
  <c r="N54" i="1"/>
  <c r="T56" i="1"/>
  <c r="V58" i="1"/>
  <c r="M61" i="1"/>
  <c r="S63" i="1"/>
  <c r="U65" i="1"/>
  <c r="V51" i="1"/>
  <c r="Z55" i="1"/>
  <c r="O60" i="1"/>
  <c r="S64" i="1"/>
  <c r="Z53" i="1"/>
  <c r="O58" i="1"/>
  <c r="S62" i="1"/>
  <c r="Q51" i="1"/>
  <c r="AA52" i="1"/>
  <c r="R54" i="1"/>
  <c r="W56" i="1"/>
  <c r="P65" i="1"/>
  <c r="AA58" i="1"/>
  <c r="W51" i="1"/>
  <c r="T54" i="1"/>
  <c r="V56" i="1"/>
  <c r="X58" i="1"/>
  <c r="Z60" i="1"/>
  <c r="M63" i="1"/>
  <c r="O65" i="1"/>
  <c r="V63" i="1"/>
  <c r="T59" i="1"/>
  <c r="AA51" i="1"/>
  <c r="Z54" i="1"/>
  <c r="M57" i="1"/>
  <c r="S59" i="1"/>
  <c r="U61" i="1"/>
  <c r="AA63" i="1"/>
  <c r="X53" i="1"/>
  <c r="M58" i="1"/>
  <c r="Q62" i="1"/>
  <c r="X51" i="1"/>
  <c r="M56" i="1"/>
  <c r="Q60" i="1"/>
  <c r="U64" i="1"/>
  <c r="R52" i="1"/>
  <c r="Q58" i="1"/>
  <c r="S52" i="1"/>
  <c r="AA60" i="1"/>
  <c r="W54" i="1"/>
  <c r="P63" i="1"/>
  <c r="S53" i="1"/>
  <c r="U55" i="1"/>
  <c r="W57" i="1"/>
  <c r="Y59" i="1"/>
  <c r="AA61" i="1"/>
  <c r="N64" i="1"/>
  <c r="O56" i="1"/>
  <c r="O54" i="1"/>
  <c r="X63" i="1"/>
  <c r="U53" i="1"/>
  <c r="AA55" i="1"/>
  <c r="N58" i="1"/>
  <c r="T60" i="1"/>
  <c r="V62" i="1"/>
  <c r="M65" i="1"/>
  <c r="W52" i="1"/>
  <c r="P61" i="1"/>
  <c r="AA54" i="1"/>
  <c r="T63" i="1"/>
  <c r="N55" i="1"/>
  <c r="Y58" i="1"/>
  <c r="N61" i="1"/>
  <c r="M55" i="1"/>
  <c r="Q59" i="1"/>
  <c r="U63" i="1"/>
  <c r="M52" i="1"/>
  <c r="M53" i="1"/>
  <c r="U57" i="1"/>
  <c r="N62" i="1"/>
  <c r="P53" i="1"/>
  <c r="X61" i="1"/>
  <c r="T55" i="1"/>
  <c r="M64" i="1"/>
  <c r="P57" i="1"/>
  <c r="Z59" i="1"/>
  <c r="O62" i="1"/>
  <c r="Q55" i="1"/>
  <c r="U59" i="1"/>
  <c r="Y63" i="1"/>
  <c r="T84" i="1" s="1"/>
  <c r="N53" i="1"/>
  <c r="Q53" i="1"/>
  <c r="Y57" i="1"/>
  <c r="R62" i="1"/>
  <c r="V59" i="1"/>
  <c r="Z61" i="1"/>
  <c r="Z57" i="1"/>
  <c r="X62" i="1"/>
  <c r="T83" i="1" s="1"/>
  <c r="R55" i="1"/>
  <c r="Z63" i="1"/>
  <c r="V57" i="1"/>
  <c r="M51" i="1"/>
  <c r="S58" i="1"/>
  <c r="O64" i="1"/>
  <c r="O51" i="1"/>
  <c r="R56" i="1"/>
  <c r="V60" i="1"/>
  <c r="T81" i="1" s="1"/>
  <c r="Z64" i="1"/>
  <c r="T85" i="1" s="1"/>
  <c r="R57" i="1"/>
  <c r="V54" i="1"/>
  <c r="Z58" i="1"/>
  <c r="W63" i="1"/>
  <c r="N52" i="1"/>
  <c r="O53" i="1"/>
  <c r="AA65" i="1"/>
  <c r="T86" i="1" s="1"/>
  <c r="W55" i="1"/>
  <c r="N51" i="1"/>
  <c r="R53" i="1"/>
  <c r="V55" i="1"/>
  <c r="S56" i="1"/>
  <c r="AA64" i="1"/>
  <c r="W58" i="1"/>
  <c r="U51" i="1"/>
  <c r="O59" i="1"/>
  <c r="T51" i="1"/>
  <c r="P52" i="1"/>
  <c r="Z56" i="1"/>
  <c r="O61" i="1"/>
  <c r="S65" i="1"/>
  <c r="U60" i="1"/>
  <c r="O55" i="1"/>
  <c r="W59" i="1"/>
  <c r="P64" i="1"/>
  <c r="T57" i="1"/>
  <c r="P51" i="1"/>
  <c r="X59" i="1"/>
  <c r="R51" i="1"/>
  <c r="V53" i="1"/>
  <c r="S57" i="1"/>
  <c r="W61" i="1"/>
  <c r="T82" i="1" s="1"/>
  <c r="W62" i="1"/>
  <c r="P60" i="1"/>
  <c r="X64" i="1"/>
  <c r="AA56" i="1"/>
  <c r="T65" i="1"/>
  <c r="P59" i="1"/>
  <c r="Y51" i="1"/>
  <c r="Z62" i="1"/>
  <c r="U52" i="1"/>
  <c r="X52" i="1"/>
  <c r="O57" i="1"/>
  <c r="S61" i="1"/>
  <c r="W65" i="1"/>
  <c r="V61" i="1"/>
  <c r="S55" i="1"/>
  <c r="AA59" i="1"/>
  <c r="T64" i="1"/>
  <c r="O52" i="1"/>
  <c r="W60" i="1"/>
  <c r="S54" i="1"/>
  <c r="AA62" i="1"/>
  <c r="M54" i="1"/>
  <c r="X57" i="1"/>
  <c r="M60" i="1"/>
  <c r="X54" i="1"/>
  <c r="M59" i="1"/>
  <c r="Q63" i="1"/>
  <c r="X65" i="1"/>
  <c r="T52" i="1"/>
  <c r="Q57" i="1"/>
  <c r="Y61" i="1"/>
  <c r="S51" i="1"/>
  <c r="Y65" i="1"/>
  <c r="T58" i="1"/>
  <c r="U62" i="1"/>
  <c r="X56" i="1"/>
  <c r="Q61" i="1"/>
  <c r="Z51" i="1"/>
  <c r="P54" i="1"/>
  <c r="AW59" i="1"/>
  <c r="K45" i="1"/>
  <c r="K44" i="1"/>
  <c r="K43" i="1"/>
  <c r="AW58" i="1"/>
  <c r="T73" i="1" l="1"/>
  <c r="AX59" i="1"/>
  <c r="T74" i="1"/>
  <c r="T77" i="1"/>
  <c r="T76" i="1"/>
  <c r="AY65" i="1"/>
  <c r="T79" i="1"/>
  <c r="T72" i="1"/>
  <c r="AD51" i="1" a="1"/>
  <c r="T80" i="1"/>
  <c r="AX62" i="1"/>
  <c r="E93" i="1" a="1"/>
  <c r="E93" i="1" s="1"/>
  <c r="I12" i="1"/>
  <c r="J12" i="1" s="1"/>
  <c r="K12" i="1" s="1"/>
  <c r="I15" i="1"/>
  <c r="J15" i="1" s="1"/>
  <c r="K15" i="1" s="1"/>
  <c r="I5" i="1"/>
  <c r="J5" i="1" s="1"/>
  <c r="K5" i="1" s="1"/>
  <c r="I14" i="1"/>
  <c r="J14" i="1" s="1"/>
  <c r="K14" i="1" s="1"/>
  <c r="I16" i="1"/>
  <c r="J16" i="1" s="1"/>
  <c r="K16" i="1" s="1"/>
  <c r="I6" i="1"/>
  <c r="J6" i="1" s="1"/>
  <c r="K6" i="1" s="1"/>
  <c r="I13" i="1"/>
  <c r="J13" i="1" s="1"/>
  <c r="K13" i="1" s="1"/>
  <c r="I3" i="1"/>
  <c r="J3" i="1" s="1"/>
  <c r="K3" i="1" s="1"/>
  <c r="I8" i="1"/>
  <c r="J8" i="1" s="1"/>
  <c r="K8" i="1" s="1"/>
  <c r="I11" i="1"/>
  <c r="J11" i="1" s="1"/>
  <c r="K11" i="1" s="1"/>
  <c r="I2" i="1"/>
  <c r="I9" i="1"/>
  <c r="J9" i="1" s="1"/>
  <c r="K9" i="1" s="1"/>
  <c r="I10" i="1"/>
  <c r="J10" i="1" s="1"/>
  <c r="K10" i="1" s="1"/>
  <c r="J86" i="1"/>
  <c r="I4" i="1"/>
  <c r="J4" i="1" s="1"/>
  <c r="K4" i="1" s="1"/>
  <c r="I7" i="1"/>
  <c r="J7" i="1" s="1"/>
  <c r="K7" i="1" s="1"/>
  <c r="AX60" i="1"/>
  <c r="T75" i="1"/>
  <c r="T78" i="1"/>
  <c r="AD63" i="1" l="1"/>
  <c r="AD56" i="1"/>
  <c r="AD57" i="1"/>
  <c r="AD64" i="1"/>
  <c r="AD54" i="1"/>
  <c r="AD53" i="1"/>
  <c r="AD55" i="1"/>
  <c r="AD61" i="1"/>
  <c r="AD60" i="1"/>
  <c r="AD59" i="1"/>
  <c r="AD65" i="1"/>
  <c r="AD58" i="1"/>
  <c r="AD62" i="1"/>
  <c r="AD52" i="1"/>
  <c r="AD51" i="1"/>
  <c r="AD66" i="1" s="1"/>
  <c r="AY63" i="1"/>
  <c r="U81" i="1"/>
  <c r="U79" i="1"/>
  <c r="U85" i="1"/>
  <c r="U83" i="1"/>
  <c r="U78" i="1"/>
  <c r="U76" i="1"/>
  <c r="U75" i="1"/>
  <c r="T87" i="1"/>
  <c r="U84" i="1"/>
  <c r="U77" i="1"/>
  <c r="U74" i="1"/>
  <c r="U82" i="1"/>
  <c r="U73" i="1"/>
  <c r="U86" i="1"/>
  <c r="U80" i="1"/>
  <c r="U72" i="1"/>
  <c r="AY60" i="1"/>
  <c r="AY61" i="1"/>
  <c r="J2" i="1"/>
  <c r="I17" i="1"/>
  <c r="K2" i="1" l="1"/>
  <c r="K17" i="1" s="1"/>
  <c r="N8" i="1" a="1"/>
  <c r="J17" i="1"/>
  <c r="AZ62" i="1"/>
  <c r="AZ61" i="1"/>
  <c r="AZ64" i="1"/>
  <c r="BA62" i="1" l="1"/>
  <c r="N9" i="1"/>
  <c r="N8" i="1"/>
  <c r="N10" i="1"/>
  <c r="BA63" i="1"/>
  <c r="BA65" i="1"/>
  <c r="E80" i="1"/>
  <c r="F80" i="1"/>
  <c r="H34" i="1"/>
  <c r="AZ79" i="1" s="1"/>
  <c r="AZ80" i="1" l="1"/>
  <c r="AZ82" i="1"/>
  <c r="BA81" i="1"/>
  <c r="I52" i="1"/>
  <c r="G97" i="1"/>
  <c r="I51" i="1"/>
  <c r="I50" i="1"/>
  <c r="AV75" i="1"/>
  <c r="AV76" i="1"/>
  <c r="BA75" i="1"/>
  <c r="BA77" i="1"/>
  <c r="AQ75" i="1"/>
  <c r="AZ72" i="1"/>
  <c r="AV70" i="1"/>
  <c r="AT77" i="1"/>
  <c r="AW71" i="1"/>
  <c r="AZ74" i="1"/>
  <c r="AN76" i="1"/>
  <c r="AW82" i="1"/>
  <c r="AS80" i="1"/>
  <c r="AP78" i="1"/>
  <c r="AR80" i="1"/>
  <c r="AP83" i="1"/>
  <c r="AQ70" i="1"/>
  <c r="AS88" i="1" s="1"/>
  <c r="AT82" i="1"/>
  <c r="AP75" i="1"/>
  <c r="AW74" i="1"/>
  <c r="AY80" i="1"/>
  <c r="AZ81" i="1"/>
  <c r="AS77" i="1"/>
  <c r="AT71" i="1"/>
  <c r="BA69" i="1"/>
  <c r="AS73" i="1"/>
  <c r="AT73" i="1"/>
  <c r="BA70" i="1"/>
  <c r="AQ72" i="1"/>
  <c r="AW70" i="1"/>
  <c r="AO73" i="1"/>
  <c r="AS74" i="1"/>
  <c r="AW79" i="1"/>
  <c r="AS71" i="1"/>
  <c r="AR73" i="1"/>
  <c r="AN71" i="1"/>
  <c r="AW81" i="1"/>
  <c r="AM72" i="1"/>
  <c r="AR74" i="1"/>
  <c r="AV74" i="1"/>
  <c r="AV78" i="1"/>
  <c r="AQ73" i="1"/>
  <c r="AW69" i="1"/>
  <c r="AV73" i="1"/>
  <c r="AY77" i="1"/>
  <c r="AY72" i="1"/>
  <c r="AY71" i="1"/>
  <c r="AT75" i="1"/>
  <c r="AZ77" i="1"/>
  <c r="AS82" i="1"/>
  <c r="AR69" i="1"/>
  <c r="AU70" i="1"/>
  <c r="AM70" i="1"/>
  <c r="AO78" i="1"/>
  <c r="AT83" i="1"/>
  <c r="AQ71" i="1"/>
  <c r="AZ78" i="1"/>
  <c r="AU76" i="1"/>
  <c r="AV82" i="1"/>
  <c r="AY69" i="1"/>
  <c r="AQ77" i="1"/>
  <c r="AV69" i="1"/>
  <c r="AN81" i="1"/>
  <c r="AQ74" i="1"/>
  <c r="AY70" i="1"/>
  <c r="AR75" i="1"/>
  <c r="AT70" i="1"/>
  <c r="AV79" i="1"/>
  <c r="AX79" i="1"/>
  <c r="AQ69" i="1"/>
  <c r="AQ79" i="1"/>
  <c r="AS72" i="1"/>
  <c r="AN80" i="1"/>
  <c r="AO76" i="1"/>
  <c r="AX82" i="1"/>
  <c r="AZ76" i="1"/>
  <c r="AQ76" i="1"/>
  <c r="AP73" i="1"/>
  <c r="AX74" i="1"/>
  <c r="AP70" i="1"/>
  <c r="AM71" i="1"/>
  <c r="AT74" i="1"/>
  <c r="AW80" i="1"/>
  <c r="BA72" i="1"/>
  <c r="AN72" i="1"/>
  <c r="AV80" i="1"/>
  <c r="AM82" i="1"/>
  <c r="AR72" i="1"/>
  <c r="AW72" i="1"/>
  <c r="AR77" i="1"/>
  <c r="AN70" i="1"/>
  <c r="AP77" i="1"/>
  <c r="AM73" i="1"/>
  <c r="AU83" i="1"/>
  <c r="BA82" i="1"/>
  <c r="AS79" i="1"/>
  <c r="AY76" i="1"/>
  <c r="AM79" i="1"/>
  <c r="AO69" i="1"/>
  <c r="AU80" i="1"/>
  <c r="AS76" i="1"/>
  <c r="AX71" i="1"/>
  <c r="AQ82" i="1"/>
  <c r="AR71" i="1"/>
  <c r="AT81" i="1"/>
  <c r="AP76" i="1"/>
  <c r="AU77" i="1"/>
  <c r="AP82" i="1"/>
  <c r="AU71" i="1"/>
  <c r="AN74" i="1"/>
  <c r="AR81" i="1"/>
  <c r="AU81" i="1"/>
  <c r="AZ73" i="1"/>
  <c r="AW77" i="1"/>
  <c r="AS75" i="1"/>
  <c r="AO72" i="1"/>
  <c r="AR83" i="1"/>
  <c r="AN75" i="1"/>
  <c r="AN77" i="1"/>
  <c r="AU75" i="1"/>
  <c r="AO70" i="1"/>
  <c r="AU79" i="1"/>
  <c r="AR79" i="1"/>
  <c r="AM75" i="1"/>
  <c r="AN79" i="1"/>
  <c r="AS78" i="1"/>
  <c r="AV71" i="1"/>
  <c r="AM83" i="1"/>
  <c r="AT79" i="1"/>
  <c r="AP71" i="1"/>
  <c r="BA74" i="1"/>
  <c r="AT78" i="1"/>
  <c r="AT80" i="1"/>
  <c r="BA78" i="1"/>
  <c r="AQ81" i="1"/>
  <c r="AV77" i="1"/>
  <c r="AV81" i="1"/>
  <c r="AU74" i="1"/>
  <c r="AT76" i="1"/>
  <c r="AV72" i="1"/>
  <c r="BA73" i="1"/>
  <c r="AZ70" i="1"/>
  <c r="AQ80" i="1"/>
  <c r="AT69" i="1"/>
  <c r="AU73" i="1"/>
  <c r="AV83" i="1"/>
  <c r="AS69" i="1"/>
  <c r="AP79" i="1"/>
  <c r="AZ83" i="1"/>
  <c r="AP81" i="1"/>
  <c r="AS70" i="1"/>
  <c r="AM69" i="1"/>
  <c r="AO77" i="1"/>
  <c r="AP72" i="1"/>
  <c r="AU78" i="1"/>
  <c r="AO74" i="1"/>
  <c r="AY74" i="1"/>
  <c r="AT72" i="1"/>
  <c r="AO79" i="1"/>
  <c r="BA79" i="1"/>
  <c r="AU72" i="1"/>
  <c r="AS81" i="1"/>
  <c r="AW78" i="1"/>
  <c r="AO80" i="1"/>
  <c r="BA76" i="1"/>
  <c r="AW83" i="1"/>
  <c r="AM77" i="1"/>
  <c r="AW75" i="1"/>
  <c r="AQ83" i="1"/>
  <c r="AN69" i="1"/>
  <c r="AU82" i="1"/>
  <c r="AO81" i="1"/>
  <c r="AM78" i="1"/>
  <c r="AX81" i="1"/>
  <c r="BA71" i="1"/>
  <c r="AU69" i="1"/>
  <c r="AM74" i="1"/>
  <c r="AR76" i="1"/>
  <c r="AW76" i="1"/>
  <c r="AN83" i="1"/>
  <c r="AY73" i="1"/>
  <c r="AO75" i="1"/>
  <c r="AZ71" i="1"/>
  <c r="AZ75" i="1"/>
  <c r="AR70" i="1"/>
  <c r="AR82" i="1"/>
  <c r="AS83" i="1"/>
  <c r="AN78" i="1"/>
  <c r="AX75" i="1"/>
  <c r="AX76" i="1"/>
  <c r="AZ69" i="1"/>
  <c r="AO71" i="1"/>
  <c r="AQ86" i="1" s="1"/>
  <c r="AX69" i="1"/>
  <c r="AP74" i="1"/>
  <c r="AO82" i="1"/>
  <c r="AM76" i="1"/>
  <c r="AY82" i="1"/>
  <c r="AX83" i="1"/>
  <c r="AP69" i="1"/>
  <c r="AN73" i="1"/>
  <c r="AR78" i="1"/>
  <c r="AN82" i="1"/>
  <c r="AX70" i="1"/>
  <c r="AO83" i="1"/>
  <c r="AX73" i="1"/>
  <c r="AX72" i="1"/>
  <c r="AY75" i="1"/>
  <c r="AM81" i="1"/>
  <c r="AM80" i="1"/>
  <c r="AW73" i="1"/>
  <c r="AQ78" i="1"/>
  <c r="AP80" i="1"/>
  <c r="AY83" i="1"/>
  <c r="AX77" i="1"/>
  <c r="AX78" i="1"/>
  <c r="AX80" i="1"/>
  <c r="AY79" i="1"/>
  <c r="AY78" i="1"/>
  <c r="AY81" i="1"/>
  <c r="BA83" i="1"/>
  <c r="BA80" i="1"/>
  <c r="E78" i="1" l="1"/>
  <c r="E61" i="1"/>
  <c r="E70" i="1" s="1"/>
  <c r="F78" i="1"/>
  <c r="K98" i="1"/>
  <c r="J98" i="1"/>
  <c r="E62" i="1"/>
  <c r="E71" i="1" s="1"/>
  <c r="E79" i="1"/>
  <c r="F79" i="1"/>
  <c r="E77" i="1"/>
  <c r="F77" i="1"/>
  <c r="E60" i="1"/>
  <c r="E69" i="1" s="1"/>
</calcChain>
</file>

<file path=xl/comments1.xml><?xml version="1.0" encoding="utf-8"?>
<comments xmlns="http://schemas.openxmlformats.org/spreadsheetml/2006/main">
  <authors>
    <author>marco</author>
    <author xml:space="preserve"> </author>
  </authors>
  <commentList>
    <comment ref="I74" authorId="0" shapeId="0">
      <text>
        <r>
          <rPr>
            <sz val="10"/>
            <color indexed="81"/>
            <rFont val="Tahoma"/>
            <family val="2"/>
          </rPr>
          <t>Valore che lascia in una v.a. T di student con 12 gradi di libertà alla sua destra una probabilità pari a 2.5%</t>
        </r>
      </text>
    </comment>
    <comment ref="O75" authorId="1" shapeId="0">
      <text>
        <r>
          <rPr>
            <b/>
            <sz val="10"/>
            <color indexed="81"/>
            <rFont val="Tahoma"/>
            <family val="2"/>
          </rPr>
          <t>Valore che lascia in una v.a. Chi quadrato con 12 gradi di libertà alla sua destra una probabilità pari a 2.5%</t>
        </r>
      </text>
    </comment>
  </commentList>
</comments>
</file>

<file path=xl/sharedStrings.xml><?xml version="1.0" encoding="utf-8"?>
<sst xmlns="http://schemas.openxmlformats.org/spreadsheetml/2006/main" count="126" uniqueCount="123">
  <si>
    <t>TREND (X1)</t>
  </si>
  <si>
    <t>PIL (X2)</t>
  </si>
  <si>
    <t>y(INVESTIMENTI)</t>
  </si>
  <si>
    <t>X=</t>
  </si>
  <si>
    <t>X'=</t>
  </si>
  <si>
    <t>(X'X)=</t>
  </si>
  <si>
    <t>(X'X)-1=</t>
  </si>
  <si>
    <t>(X'y)=</t>
  </si>
  <si>
    <t>b=</t>
  </si>
  <si>
    <t>15 x 3</t>
  </si>
  <si>
    <t>3 x 15</t>
  </si>
  <si>
    <t>3 x 3</t>
  </si>
  <si>
    <t>3 x 1</t>
  </si>
  <si>
    <t>intercetta</t>
  </si>
  <si>
    <t>beta cappello</t>
  </si>
  <si>
    <t>X</t>
  </si>
  <si>
    <t>Xt</t>
  </si>
  <si>
    <t>y</t>
  </si>
  <si>
    <t>=Foglio1!$H$2:$H$16</t>
  </si>
  <si>
    <t>=Foglio1!$E$2:$G$16</t>
  </si>
  <si>
    <t>Anni</t>
  </si>
  <si>
    <t>b_0 = intercetta</t>
  </si>
  <si>
    <t>b_1 =coeff. regressione parziale del PIL (X1)</t>
  </si>
  <si>
    <t>b_2 =coeff. regressione parziale del trend (X2)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</si>
  <si>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</si>
  <si>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</si>
  <si>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</si>
  <si>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</si>
  <si>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</si>
  <si>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</si>
  <si>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</si>
  <si>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</si>
  <si>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</si>
  <si>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</si>
  <si>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</si>
  <si>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Intercetta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</si>
  <si>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</si>
  <si>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</si>
  <si>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</si>
  <si>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</si>
  <si>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</si>
  <si>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</si>
  <si>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</si>
  <si>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</si>
  <si>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</si>
  <si>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</si>
  <si>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95.0%</t>
  </si>
  <si>
    <t>Superiore 95.0%</t>
  </si>
  <si>
    <t>OUTPUT RESIDUI</t>
  </si>
  <si>
    <t>Osservazione</t>
  </si>
  <si>
    <t>Residui</t>
  </si>
  <si>
    <t>OSSERVAZIONE: NOMI CHE SONO STATI ASEGNATI ALLE DIVERSE ZONE</t>
  </si>
  <si>
    <t>=Foglio1!$K$20:$Y$22</t>
  </si>
  <si>
    <t>Residui (e_i)</t>
  </si>
  <si>
    <t>Residui^2 (e_i^2)</t>
  </si>
  <si>
    <t>Output con la funzione regr.lin</t>
  </si>
  <si>
    <t>Calcolo di s (stima di sigma)</t>
  </si>
  <si>
    <t>n=</t>
  </si>
  <si>
    <t>s=</t>
  </si>
  <si>
    <t>k=</t>
  </si>
  <si>
    <t>(num. osservazioni)</t>
  </si>
  <si>
    <t>(num. variabili)</t>
  </si>
  <si>
    <t>Estrazione degli elementi sulla diagonale principale della matrice (X'X)-1</t>
  </si>
  <si>
    <t>Step 1</t>
  </si>
  <si>
    <t>Step 2</t>
  </si>
  <si>
    <t>Step 3</t>
  </si>
  <si>
    <t>Step 4</t>
  </si>
  <si>
    <t>Step 5 calcolo di</t>
  </si>
  <si>
    <t xml:space="preserve">Step 6 </t>
  </si>
  <si>
    <t>calcolo dei valori teorici, dei residui e dei residui al quadrato</t>
  </si>
  <si>
    <t>Vedi zona I2-K16</t>
  </si>
  <si>
    <t>t_0</t>
  </si>
  <si>
    <t>t_1</t>
  </si>
  <si>
    <t>t_2</t>
  </si>
  <si>
    <t>Step 0 Calcolo delle statistiche utilizzando la funzione regr.lin</t>
  </si>
  <si>
    <t>Valori teorici (y_i cappello)</t>
  </si>
  <si>
    <t>pvalue(t_0)</t>
  </si>
  <si>
    <t>pvalue(t_1)</t>
  </si>
  <si>
    <t>pvalue(t_2)</t>
  </si>
  <si>
    <t>Conclusione: in tutti e 3 i casi rifiuto l'ipotesi nulla che i veri coefficienti dell'intercetta, del trend e del PIL nell'universo siano =0</t>
  </si>
  <si>
    <t>Int. conf per \beta_0</t>
  </si>
  <si>
    <t>Int. conf per \beta_1</t>
  </si>
  <si>
    <t>Int. conf per \beta_2</t>
  </si>
  <si>
    <t>Previsto y(INVESTIMENTI)</t>
  </si>
  <si>
    <t>x_0'=</t>
  </si>
  <si>
    <t>x_0'*(X'X)-1</t>
  </si>
  <si>
    <t>x_0'*(X'X)-1x_0</t>
  </si>
  <si>
    <t>valore stimato</t>
  </si>
  <si>
    <t>Interpretazione</t>
  </si>
  <si>
    <t>PIL (X1)</t>
  </si>
  <si>
    <t>TREND (X2)</t>
  </si>
  <si>
    <t>X1 =PIL X2= TREND</t>
  </si>
  <si>
    <t>(Utilizzando i prodotti matriciali)</t>
  </si>
  <si>
    <t>(Utilizzando la funzione di Excel tendenza)</t>
  </si>
  <si>
    <t>y_teorici=</t>
  </si>
  <si>
    <t>H= simmetrica e</t>
  </si>
  <si>
    <t>idempotente</t>
  </si>
  <si>
    <t>Estremo inf. intervallo confidenza per y_0</t>
  </si>
  <si>
    <t>Estremo sup. intervallo confidenza per y_0</t>
  </si>
  <si>
    <t>Soglia</t>
  </si>
  <si>
    <t>hii</t>
  </si>
  <si>
    <t>int. conf. per \sigma^2</t>
  </si>
  <si>
    <t>Quantile da utilizzare per costruire l'intervallo di confidenza dei \beta</t>
  </si>
  <si>
    <t>Quantile da utilizzare per costruire l'intervallo di confidenza di sigma^2</t>
  </si>
  <si>
    <t>In questo dataset non esistono punti di leverage</t>
  </si>
  <si>
    <t>Y=Investimenti in milioni di Euro</t>
  </si>
  <si>
    <t>X'e</t>
  </si>
  <si>
    <t>Verifica dei vincoli del sistema di equazioni normali</t>
  </si>
  <si>
    <t>3 variabili esplicative = 3 vincoli</t>
  </si>
  <si>
    <t>Primo vincolo</t>
  </si>
  <si>
    <t>Secondo vincolo</t>
  </si>
  <si>
    <t>Terzo vincolo</t>
  </si>
  <si>
    <t xml:space="preserve">Costruzione della matrice di varianze e covarianze dei residui </t>
  </si>
  <si>
    <t>var(e)=σ2*M</t>
  </si>
  <si>
    <t>I_15=</t>
  </si>
  <si>
    <t>Stima della varianza del terzo residuo=</t>
  </si>
  <si>
    <t>s2*M=s2*(I-H)</t>
  </si>
  <si>
    <t>MATRICE DI VARIANZE E COVARIANZE DEI RESIDUI</t>
  </si>
  <si>
    <t>Stima della covarianza tra il secondo ed il quinto residuo</t>
  </si>
  <si>
    <t>M=simmetrica e idempotente</t>
  </si>
  <si>
    <t>Estrazione delgli elementi che si trovano sulla diagonale principale della matrice H: rappresentazione grafica</t>
  </si>
  <si>
    <r>
      <t>H=X(X'X)</t>
    </r>
    <r>
      <rPr>
        <b/>
        <vertAlign val="superscript"/>
        <sz val="16"/>
        <rFont val="Arial"/>
        <family val="2"/>
      </rPr>
      <t>-1</t>
    </r>
    <r>
      <rPr>
        <b/>
        <sz val="16"/>
        <rFont val="Arial"/>
        <family val="2"/>
      </rPr>
      <t>X'=</t>
    </r>
  </si>
  <si>
    <r>
      <t>diag[(X'X)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</si>
</sst>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0.000"/>
    <numFmt numFmtId="166" formatCode="0.0000"/>
    <numFmt numFmtId="168" formatCode="0.000000"/>
    <numFmt numFmtId="169" formatCode="0.0000000"/>
    <numFmt numFmtId="184" formatCode="#,##0.000"/>
    <numFmt numFmtId="185" formatCode="#,##0.0000"/>
  </numFmts>
  <fonts count="14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color indexed="8"/>
      <name val="Arial"/>
    </font>
    <font>
      <b/>
      <vertAlign val="superscript"/>
      <sz val="16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184" fontId="0" fillId="0" borderId="0" xfId="0" applyNumberFormat="1"/>
    <xf numFmtId="185" fontId="0" fillId="0" borderId="0" xfId="0" applyNumberFormat="1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0" xfId="0" applyAlignment="1">
      <alignment horizontal="right"/>
    </xf>
    <xf numFmtId="168" fontId="4" fillId="0" borderId="0" xfId="0" applyNumberFormat="1" applyFont="1"/>
    <xf numFmtId="0" fontId="8" fillId="0" borderId="0" xfId="0" applyFont="1"/>
    <xf numFmtId="0" fontId="9" fillId="0" borderId="0" xfId="0" applyFont="1"/>
    <xf numFmtId="169" fontId="0" fillId="0" borderId="0" xfId="0" applyNumberFormat="1"/>
    <xf numFmtId="0" fontId="1" fillId="0" borderId="0" xfId="0" applyFont="1" applyAlignment="1"/>
    <xf numFmtId="165" fontId="8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10" fillId="0" borderId="0" xfId="0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34699853587118E-2"/>
          <c:y val="8.5245901639344257E-2"/>
          <c:w val="0.90336749633967794"/>
          <c:h val="0.76721311475409837"/>
        </c:manualLayout>
      </c:layout>
      <c:barChart>
        <c:barDir val="col"/>
        <c:grouping val="clustered"/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5F7-4D40-B09F-D836B49AEB7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5F7-4D40-B09F-D836B49AEB7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F7-4D40-B09F-D836B49AEB7F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F7-4D40-B09F-D836B49AEB7F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F7-4D40-B09F-D836B49AEB7F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5F7-4D40-B09F-D836B49AEB7F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5F7-4D40-B09F-D836B49AEB7F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F7-4D40-B09F-D836B49AEB7F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5F7-4D40-B09F-D836B49AEB7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F7-4D40-B09F-D836B49AEB7F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5F7-4D40-B09F-D836B49AEB7F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5F7-4D40-B09F-D836B49AEB7F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5F7-4D40-B09F-D836B49AEB7F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5F7-4D40-B09F-D836B49AEB7F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5F7-4D40-B09F-D836B49AEB7F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Dati!$C$2:$C$16</c:f>
              <c:numCache>
                <c:formatCode>General</c:formatCode>
                <c:ptCount val="15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</c:numCache>
            </c:numRef>
          </c:cat>
          <c:val>
            <c:numRef>
              <c:f>Dati!$T$72:$T$86</c:f>
              <c:numCache>
                <c:formatCode>General</c:formatCode>
                <c:ptCount val="15"/>
                <c:pt idx="0">
                  <c:v>0.25250622000001893</c:v>
                </c:pt>
                <c:pt idx="1">
                  <c:v>0.25231327435910678</c:v>
                </c:pt>
                <c:pt idx="2">
                  <c:v>0.20007656694604264</c:v>
                </c:pt>
                <c:pt idx="3">
                  <c:v>0.14444740778055754</c:v>
                </c:pt>
                <c:pt idx="4">
                  <c:v>0.10288110134856149</c:v>
                </c:pt>
                <c:pt idx="5">
                  <c:v>8.4509730142886097E-2</c:v>
                </c:pt>
                <c:pt idx="6">
                  <c:v>0.15965287786923277</c:v>
                </c:pt>
                <c:pt idx="7">
                  <c:v>0.24403153755467333</c:v>
                </c:pt>
                <c:pt idx="8">
                  <c:v>0.27445396016304313</c:v>
                </c:pt>
                <c:pt idx="9">
                  <c:v>0.19616256678697197</c:v>
                </c:pt>
                <c:pt idx="10">
                  <c:v>0.11953858825907404</c:v>
                </c:pt>
                <c:pt idx="11">
                  <c:v>0.21808228710449029</c:v>
                </c:pt>
                <c:pt idx="12">
                  <c:v>0.2271616305752302</c:v>
                </c:pt>
                <c:pt idx="13">
                  <c:v>0.20611076356904823</c:v>
                </c:pt>
                <c:pt idx="14">
                  <c:v>0.31807148754038117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5F7-4D40-B09F-D836B49A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908464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Dati!$U$72:$U$86</c:f>
              <c:numCache>
                <c:formatCode>0.00</c:formatCode>
                <c:ptCount val="15"/>
                <c:pt idx="0">
                  <c:v>0.39999999999990909</c:v>
                </c:pt>
                <c:pt idx="1">
                  <c:v>0.39999999999990909</c:v>
                </c:pt>
                <c:pt idx="2">
                  <c:v>0.39999999999990909</c:v>
                </c:pt>
                <c:pt idx="3">
                  <c:v>0.39999999999990909</c:v>
                </c:pt>
                <c:pt idx="4">
                  <c:v>0.39999999999990909</c:v>
                </c:pt>
                <c:pt idx="5">
                  <c:v>0.39999999999990909</c:v>
                </c:pt>
                <c:pt idx="6">
                  <c:v>0.39999999999990909</c:v>
                </c:pt>
                <c:pt idx="7">
                  <c:v>0.39999999999990909</c:v>
                </c:pt>
                <c:pt idx="8">
                  <c:v>0.39999999999990909</c:v>
                </c:pt>
                <c:pt idx="9">
                  <c:v>0.39999999999990909</c:v>
                </c:pt>
                <c:pt idx="10">
                  <c:v>0.39999999999990909</c:v>
                </c:pt>
                <c:pt idx="11">
                  <c:v>0.39999999999990909</c:v>
                </c:pt>
                <c:pt idx="12">
                  <c:v>0.39999999999990909</c:v>
                </c:pt>
                <c:pt idx="13">
                  <c:v>0.39999999999990909</c:v>
                </c:pt>
                <c:pt idx="14">
                  <c:v>0.39999999999990909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F7-4D40-B09F-D836B49A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690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0.2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86908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1695966907964E-2"/>
          <c:y val="4.4067796610169491E-2"/>
          <c:w val="0.72182006204756977"/>
          <c:h val="0.82372881355932204"/>
        </c:manualLayout>
      </c:layout>
      <c:lineChart>
        <c:grouping val="standard"/>
        <c:varyColors val="0"/>
        <c:ser>
          <c:idx val="1"/>
          <c:order val="0"/>
          <c:tx>
            <c:strRef>
              <c:f>Dati!$H$1</c:f>
              <c:strCache>
                <c:ptCount val="1"/>
                <c:pt idx="0">
                  <c:v>y(INVESTIMENTI)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Dati!$C$2:$C$16</c:f>
              <c:numCache>
                <c:formatCode>General</c:formatCode>
                <c:ptCount val="15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</c:numCache>
            </c:numRef>
          </c:cat>
          <c:val>
            <c:numRef>
              <c:f>Dati!$H$2:$H$16</c:f>
              <c:numCache>
                <c:formatCode>#,##0</c:formatCode>
                <c:ptCount val="15"/>
                <c:pt idx="0">
                  <c:v>209.952</c:v>
                </c:pt>
                <c:pt idx="1">
                  <c:v>207.82499999999999</c:v>
                </c:pt>
                <c:pt idx="2">
                  <c:v>214.923</c:v>
                </c:pt>
                <c:pt idx="3">
                  <c:v>215.98500000000001</c:v>
                </c:pt>
                <c:pt idx="4">
                  <c:v>220.37100000000001</c:v>
                </c:pt>
                <c:pt idx="5">
                  <c:v>230.05799999999999</c:v>
                </c:pt>
                <c:pt idx="6">
                  <c:v>245.87200000000001</c:v>
                </c:pt>
                <c:pt idx="7">
                  <c:v>256.72000000000003</c:v>
                </c:pt>
                <c:pt idx="8">
                  <c:v>266.04399999999998</c:v>
                </c:pt>
                <c:pt idx="9">
                  <c:v>268.27300000000002</c:v>
                </c:pt>
                <c:pt idx="10">
                  <c:v>263.36099999999999</c:v>
                </c:pt>
                <c:pt idx="11">
                  <c:v>229.62799999999999</c:v>
                </c:pt>
                <c:pt idx="12">
                  <c:v>230.785</c:v>
                </c:pt>
                <c:pt idx="13">
                  <c:v>246.65899999999999</c:v>
                </c:pt>
                <c:pt idx="14">
                  <c:v>249.619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9-4359-A697-2E1279078A8F}"/>
            </c:ext>
          </c:extLst>
        </c:ser>
        <c:ser>
          <c:idx val="2"/>
          <c:order val="1"/>
          <c:tx>
            <c:strRef>
              <c:f>Dati!$I$1</c:f>
              <c:strCache>
                <c:ptCount val="1"/>
                <c:pt idx="0">
                  <c:v>Valori teorici (y_i cappello)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Dati!$C$2:$C$16</c:f>
              <c:numCache>
                <c:formatCode>General</c:formatCode>
                <c:ptCount val="15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</c:numCache>
            </c:numRef>
          </c:cat>
          <c:val>
            <c:numRef>
              <c:f>Dati!$I$2:$I$16</c:f>
              <c:numCache>
                <c:formatCode>General</c:formatCode>
                <c:ptCount val="15"/>
                <c:pt idx="0">
                  <c:v>209.48716333107029</c:v>
                </c:pt>
                <c:pt idx="1">
                  <c:v>205.04518444539804</c:v>
                </c:pt>
                <c:pt idx="2">
                  <c:v>209.76846174090201</c:v>
                </c:pt>
                <c:pt idx="3">
                  <c:v>216.59501496201312</c:v>
                </c:pt>
                <c:pt idx="4">
                  <c:v>224.17497112318256</c:v>
                </c:pt>
                <c:pt idx="5">
                  <c:v>234.19707822532177</c:v>
                </c:pt>
                <c:pt idx="6">
                  <c:v>250.71220568638819</c:v>
                </c:pt>
                <c:pt idx="7">
                  <c:v>260.65991034050501</c:v>
                </c:pt>
                <c:pt idx="8">
                  <c:v>265.49010207812512</c:v>
                </c:pt>
                <c:pt idx="9">
                  <c:v>262.2979592730976</c:v>
                </c:pt>
                <c:pt idx="10">
                  <c:v>254.45847700462218</c:v>
                </c:pt>
                <c:pt idx="11">
                  <c:v>232.30496410569162</c:v>
                </c:pt>
                <c:pt idx="12">
                  <c:v>237.66347574733618</c:v>
                </c:pt>
                <c:pt idx="13">
                  <c:v>249.87701629752917</c:v>
                </c:pt>
                <c:pt idx="14">
                  <c:v>243.34301563805138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9-4359-A697-2E127907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206608"/>
        <c:axId val="1"/>
      </c:lineChart>
      <c:catAx>
        <c:axId val="7422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742206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1419031719534"/>
          <c:y val="0.19429347826086954"/>
          <c:w val="0.27796327212020033"/>
          <c:h val="9.37499999999999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4</xdr:row>
      <xdr:rowOff>38100</xdr:rowOff>
    </xdr:from>
    <xdr:to>
      <xdr:col>14</xdr:col>
      <xdr:colOff>281940</xdr:colOff>
      <xdr:row>30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5840" y="815340"/>
          <a:ext cx="7810500" cy="4320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0) Stimare i parametri del modello di regressione utilizzando la funzione REGR.LIN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1) Stimare i parametri del modello di regressione lineare multiplo utilizzando la formula (X'X)</a:t>
          </a:r>
          <a:r>
            <a:rPr lang="it-IT" sz="1200" b="1" i="0" u="none" strike="noStrike" baseline="30000">
              <a:solidFill>
                <a:srgbClr val="000000"/>
              </a:solidFill>
              <a:latin typeface="Arial"/>
              <a:cs typeface="Arial"/>
            </a:rPr>
            <a:t>-1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X'y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2) Calcolare i valori previsti ed i residui. Verificare i vincoli del sistema di equazioni normali (ossia verificare che X'e=0).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3) Calcolare lo standard error della regressione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4) Calcolare gli standard error dei coefficienti di regressione (confrontare i risultati con quelli ottenuti in precedenza con la funzione REGR.LIN), le statistiche t per la verifica dell'ipotesi di significatività dei parametri ed il relativo p-value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5) Commentare i risultati ottenuti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6) Costruire un intervallo di confidenza al 95% per i parametri della regressione (vettore β e σ</a:t>
          </a:r>
          <a:r>
            <a:rPr lang="it-IT" sz="1200" b="1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7) Calcolare il valore stimato quando il PIL è pari a 1405 e l'anno è il 1997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8) Costruire un intervallo di confidenza al 95% attorno al valore stimato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9) Rappresentare graficamente i valori effettivi ed i valori teorici ponendo sull'asse delle ascisse i tempi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10) Costruire la matrice H= X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(X'X)</a:t>
          </a:r>
          <a:r>
            <a:rPr kumimoji="0" lang="it-IT" sz="1200" b="1" i="0" u="none" strike="noStrike" kern="0" cap="none" spc="0" normalizeH="0" baseline="3000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-1</a:t>
          </a: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X'</a:t>
          </a: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e la matrice di varianze e covarianze dei residui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11) Rappresentare graficamente gli elementi che si trovano sulla diagonale principale della matrice H. Nell'esempio in esame esistono punti di leverage?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12) Calcolare i valori previsti utilizzando la relazione y_teorici= H y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13) VERIFICARE I RISULTATI OTTENUTI UTILIZZANDO IL COMPONENTE AGGIUNTIVO ANALISI DEI DATI 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14) Calcolare la matrice di varianze e covarianze dei residui (var(e)). Qual è la stima della varianza del terzo residuo? Qual è la covarianza tra il secondo ed il quinto residuo?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426720</xdr:colOff>
      <xdr:row>27</xdr:row>
      <xdr:rowOff>121920</xdr:rowOff>
    </xdr:from>
    <xdr:to>
      <xdr:col>8</xdr:col>
      <xdr:colOff>57156</xdr:colOff>
      <xdr:row>30</xdr:row>
      <xdr:rowOff>28610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295525" y="4962525"/>
          <a:ext cx="475297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CALCOLO DELLO STANDARD ERROR DELLA REGRESSIONE (stima dello scostameno quadratico medio delle v.c. Y_i)</a:t>
          </a:r>
        </a:p>
      </xdr:txBody>
    </xdr:sp>
    <xdr:clientData/>
  </xdr:twoCellAnchor>
  <xdr:twoCellAnchor>
    <xdr:from>
      <xdr:col>3</xdr:col>
      <xdr:colOff>340995</xdr:colOff>
      <xdr:row>37</xdr:row>
      <xdr:rowOff>57150</xdr:rowOff>
    </xdr:from>
    <xdr:to>
      <xdr:col>7</xdr:col>
      <xdr:colOff>1032504</xdr:colOff>
      <xdr:row>40</xdr:row>
      <xdr:rowOff>121964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181225" y="6534150"/>
          <a:ext cx="47529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CALCOLO DEGLI STANDARD ERROR DEI COEFFICIENTI DI REGRESSIONE (elementi sulla diagonale principale della matrice var(beta cappello)</a:t>
          </a:r>
        </a:p>
      </xdr:txBody>
    </xdr:sp>
    <xdr:clientData/>
  </xdr:twoCellAnchor>
  <xdr:twoCellAnchor>
    <xdr:from>
      <xdr:col>3</xdr:col>
      <xdr:colOff>133350</xdr:colOff>
      <xdr:row>53</xdr:row>
      <xdr:rowOff>66675</xdr:rowOff>
    </xdr:from>
    <xdr:to>
      <xdr:col>7</xdr:col>
      <xdr:colOff>832512</xdr:colOff>
      <xdr:row>57</xdr:row>
      <xdr:rowOff>57150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981200" y="9648825"/>
          <a:ext cx="4752975" cy="733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 CALCOLO DELLE STATISTICHE t (verifica della significatività dei parametri)</a:t>
          </a:r>
        </a:p>
      </xdr:txBody>
    </xdr:sp>
    <xdr:clientData/>
  </xdr:twoCellAnchor>
  <xdr:twoCellAnchor>
    <xdr:from>
      <xdr:col>3</xdr:col>
      <xdr:colOff>47625</xdr:colOff>
      <xdr:row>62</xdr:row>
      <xdr:rowOff>160020</xdr:rowOff>
    </xdr:from>
    <xdr:to>
      <xdr:col>7</xdr:col>
      <xdr:colOff>746751</xdr:colOff>
      <xdr:row>66</xdr:row>
      <xdr:rowOff>142897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895475" y="11287125"/>
          <a:ext cx="47529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CALCOLO DEI p-value DELLE STATISTICHE t (probabilità del risultato osservato quando è vera l'ipotesi nulla H_0:</a:t>
          </a:r>
          <a:r>
            <a:rPr lang="el-GR" sz="1200" b="0" i="0" strike="noStrike">
              <a:solidFill>
                <a:srgbClr val="000000"/>
              </a:solidFill>
              <a:latin typeface="Arial"/>
              <a:cs typeface="Arial"/>
            </a:rPr>
            <a:t>β_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i=0)</a:t>
          </a:r>
        </a:p>
      </xdr:txBody>
    </xdr:sp>
    <xdr:clientData/>
  </xdr:twoCellAnchor>
  <xdr:twoCellAnchor>
    <xdr:from>
      <xdr:col>3</xdr:col>
      <xdr:colOff>28575</xdr:colOff>
      <xdr:row>71</xdr:row>
      <xdr:rowOff>142875</xdr:rowOff>
    </xdr:from>
    <xdr:to>
      <xdr:col>7</xdr:col>
      <xdr:colOff>720084</xdr:colOff>
      <xdr:row>74</xdr:row>
      <xdr:rowOff>76200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876425" y="12734925"/>
          <a:ext cx="475297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CALCOLO DEGLI INTERVALLI DI CONFIDENZA PER I PARAMETRI IGNOTI NELL'UNIVERSO</a:t>
          </a:r>
        </a:p>
      </xdr:txBody>
    </xdr:sp>
    <xdr:clientData/>
  </xdr:twoCellAnchor>
  <xdr:twoCellAnchor>
    <xdr:from>
      <xdr:col>3</xdr:col>
      <xdr:colOff>28575</xdr:colOff>
      <xdr:row>81</xdr:row>
      <xdr:rowOff>47625</xdr:rowOff>
    </xdr:from>
    <xdr:to>
      <xdr:col>14</xdr:col>
      <xdr:colOff>396243</xdr:colOff>
      <xdr:row>84</xdr:row>
      <xdr:rowOff>47625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876425" y="14325600"/>
          <a:ext cx="966787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INTERVALLO DI CONFIDENZA SU UN DETERMINATO VALORE PREVISTO </a:t>
          </a:r>
        </a:p>
      </xdr:txBody>
    </xdr:sp>
    <xdr:clientData/>
  </xdr:twoCellAnchor>
  <xdr:twoCellAnchor>
    <xdr:from>
      <xdr:col>3</xdr:col>
      <xdr:colOff>28575</xdr:colOff>
      <xdr:row>100</xdr:row>
      <xdr:rowOff>57150</xdr:rowOff>
    </xdr:from>
    <xdr:to>
      <xdr:col>7</xdr:col>
      <xdr:colOff>720084</xdr:colOff>
      <xdr:row>103</xdr:row>
      <xdr:rowOff>57150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876425" y="17411700"/>
          <a:ext cx="4752975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VERIFICA DI TUTTI I RISULTATI OTTENUTI UTILIZZANDO IL COMPONENTE AGGIUNTIVO ANALISI DEI DATI </a:t>
          </a:r>
        </a:p>
      </xdr:txBody>
    </xdr:sp>
    <xdr:clientData/>
  </xdr:twoCellAnchor>
  <xdr:twoCellAnchor editAs="oneCell">
    <xdr:from>
      <xdr:col>3</xdr:col>
      <xdr:colOff>68580</xdr:colOff>
      <xdr:row>86</xdr:row>
      <xdr:rowOff>68580</xdr:rowOff>
    </xdr:from>
    <xdr:to>
      <xdr:col>8</xdr:col>
      <xdr:colOff>22860</xdr:colOff>
      <xdr:row>90</xdr:row>
      <xdr:rowOff>76200</xdr:rowOff>
    </xdr:to>
    <xdr:pic>
      <xdr:nvPicPr>
        <xdr:cNvPr id="11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750540"/>
          <a:ext cx="51968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632460</xdr:colOff>
      <xdr:row>94</xdr:row>
      <xdr:rowOff>114300</xdr:rowOff>
    </xdr:from>
    <xdr:to>
      <xdr:col>5</xdr:col>
      <xdr:colOff>868680</xdr:colOff>
      <xdr:row>98</xdr:row>
      <xdr:rowOff>68580</xdr:rowOff>
    </xdr:to>
    <xdr:pic>
      <xdr:nvPicPr>
        <xdr:cNvPr id="112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1708404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929640</xdr:colOff>
      <xdr:row>98</xdr:row>
      <xdr:rowOff>106680</xdr:rowOff>
    </xdr:from>
    <xdr:to>
      <xdr:col>19</xdr:col>
      <xdr:colOff>137160</xdr:colOff>
      <xdr:row>101</xdr:row>
      <xdr:rowOff>160020</xdr:rowOff>
    </xdr:to>
    <xdr:pic>
      <xdr:nvPicPr>
        <xdr:cNvPr id="112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17731740"/>
          <a:ext cx="61264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327660</xdr:colOff>
      <xdr:row>69</xdr:row>
      <xdr:rowOff>106680</xdr:rowOff>
    </xdr:from>
    <xdr:to>
      <xdr:col>33</xdr:col>
      <xdr:colOff>266700</xdr:colOff>
      <xdr:row>87</xdr:row>
      <xdr:rowOff>30480</xdr:rowOff>
    </xdr:to>
    <xdr:graphicFrame macro="">
      <xdr:nvGraphicFramePr>
        <xdr:cNvPr id="112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38100</xdr:colOff>
      <xdr:row>57</xdr:row>
      <xdr:rowOff>142875</xdr:rowOff>
    </xdr:from>
    <xdr:to>
      <xdr:col>38</xdr:col>
      <xdr:colOff>114300</xdr:colOff>
      <xdr:row>61</xdr:row>
      <xdr:rowOff>66675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2926675" y="10467975"/>
          <a:ext cx="2190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I_15= matrice identità con 15 righe e 15 colonne</a:t>
          </a:r>
        </a:p>
      </xdr:txBody>
    </xdr:sp>
    <xdr:clientData/>
  </xdr:twoCellAnchor>
  <xdr:twoCellAnchor>
    <xdr:from>
      <xdr:col>20</xdr:col>
      <xdr:colOff>407670</xdr:colOff>
      <xdr:row>90</xdr:row>
      <xdr:rowOff>28574</xdr:rowOff>
    </xdr:from>
    <xdr:to>
      <xdr:col>30</xdr:col>
      <xdr:colOff>266694</xdr:colOff>
      <xdr:row>97</xdr:row>
      <xdr:rowOff>66674</xdr:rowOff>
    </xdr:to>
    <xdr:sp macro="" textlink="">
      <xdr:nvSpPr>
        <xdr:cNvPr id="14" name="CasellaDiTesto 13"/>
        <xdr:cNvSpPr txBox="1"/>
      </xdr:nvSpPr>
      <xdr:spPr>
        <a:xfrm>
          <a:off x="14487525" y="15859124"/>
          <a:ext cx="50101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/>
            <a:t>Per ottenere il grafico dei punti</a:t>
          </a:r>
          <a:r>
            <a:rPr lang="it-IT" sz="1100" baseline="0"/>
            <a:t> di leverage </a:t>
          </a:r>
        </a:p>
        <a:p>
          <a:endParaRPr lang="it-IT" sz="1100" baseline="0"/>
        </a:p>
        <a:p>
          <a:r>
            <a:rPr lang="it-IT" sz="1100" baseline="0"/>
            <a:t>Excel 2003: si deve scegliere il tipo di grafico personalizzato "Linee - Colonne"</a:t>
          </a:r>
        </a:p>
        <a:p>
          <a:endParaRPr lang="it-IT" sz="1100" baseline="0"/>
        </a:p>
        <a:p>
          <a:r>
            <a:rPr lang="it-IT" sz="1100" baseline="0"/>
            <a:t>Excel 2007: grafi co a linea, dx sulla linea della prima serie "Cambia tipo di grafico serie",  Istogramma </a:t>
          </a:r>
          <a:endParaRPr lang="it-I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731520</xdr:colOff>
          <xdr:row>30</xdr:row>
          <xdr:rowOff>121920</xdr:rowOff>
        </xdr:from>
        <xdr:to>
          <xdr:col>5</xdr:col>
          <xdr:colOff>495300</xdr:colOff>
          <xdr:row>37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41</xdr:row>
          <xdr:rowOff>121920</xdr:rowOff>
        </xdr:from>
        <xdr:to>
          <xdr:col>8</xdr:col>
          <xdr:colOff>0</xdr:colOff>
          <xdr:row>46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464820</xdr:colOff>
          <xdr:row>49</xdr:row>
          <xdr:rowOff>198120</xdr:rowOff>
        </xdr:from>
        <xdr:to>
          <xdr:col>7</xdr:col>
          <xdr:colOff>891540</xdr:colOff>
          <xdr:row>50</xdr:row>
          <xdr:rowOff>137160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98429" cy="5606143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D2:F3"/>
  <sheetViews>
    <sheetView tabSelected="1" workbookViewId="0">
      <selection activeCell="P5" sqref="P5"/>
    </sheetView>
  </sheetViews>
  <sheetFormatPr defaultRowHeight="13.2" x14ac:dyDescent="0.25"/>
  <sheetData>
    <row r="2" spans="4:6" ht="17.399999999999999" x14ac:dyDescent="0.3">
      <c r="F2" s="25" t="s">
        <v>91</v>
      </c>
    </row>
    <row r="3" spans="4:6" ht="17.399999999999999" x14ac:dyDescent="0.3">
      <c r="D3" s="25"/>
      <c r="E3" s="25"/>
      <c r="F3" s="25" t="s">
        <v>105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A144"/>
  <sheetViews>
    <sheetView workbookViewId="0">
      <selection activeCell="F60" sqref="F60"/>
    </sheetView>
  </sheetViews>
  <sheetFormatPr defaultRowHeight="13.2" x14ac:dyDescent="0.25"/>
  <cols>
    <col min="2" max="3" width="9.33203125" bestFit="1" customWidth="1"/>
    <col min="4" max="4" width="25.6640625" bestFit="1" customWidth="1"/>
    <col min="5" max="5" width="13" bestFit="1" customWidth="1"/>
    <col min="6" max="6" width="13.33203125" customWidth="1"/>
    <col min="8" max="8" width="15.5546875" customWidth="1"/>
    <col min="9" max="9" width="22.33203125" customWidth="1"/>
    <col min="10" max="10" width="13.5546875" customWidth="1"/>
    <col min="11" max="11" width="14" customWidth="1"/>
    <col min="12" max="12" width="6.6640625" customWidth="1"/>
    <col min="13" max="25" width="6.33203125" customWidth="1"/>
    <col min="38" max="38" width="22.5546875" customWidth="1"/>
  </cols>
  <sheetData>
    <row r="1" spans="3:15" x14ac:dyDescent="0.25">
      <c r="C1" t="s">
        <v>20</v>
      </c>
      <c r="E1" t="s">
        <v>13</v>
      </c>
      <c r="F1" t="s">
        <v>89</v>
      </c>
      <c r="G1" t="s">
        <v>90</v>
      </c>
      <c r="H1" t="s">
        <v>2</v>
      </c>
      <c r="I1" t="s">
        <v>75</v>
      </c>
      <c r="J1" t="s">
        <v>53</v>
      </c>
      <c r="K1" t="s">
        <v>54</v>
      </c>
    </row>
    <row r="2" spans="3:15" x14ac:dyDescent="0.25">
      <c r="C2">
        <v>1982</v>
      </c>
      <c r="E2">
        <v>1</v>
      </c>
      <c r="F2">
        <v>1060.8589999999999</v>
      </c>
      <c r="G2">
        <v>1</v>
      </c>
      <c r="H2" s="1">
        <v>209.952</v>
      </c>
      <c r="I2">
        <f>MMULT(E2:G2,K$43:K$45)</f>
        <v>209.48716333107029</v>
      </c>
      <c r="J2" s="14">
        <f>H2-I2</f>
        <v>0.46483666892970632</v>
      </c>
      <c r="K2" s="13">
        <f>J2^2</f>
        <v>0.2160731287816654</v>
      </c>
    </row>
    <row r="3" spans="3:15" x14ac:dyDescent="0.25">
      <c r="C3">
        <v>1983</v>
      </c>
      <c r="E3">
        <v>1</v>
      </c>
      <c r="F3">
        <v>1073.7829999999999</v>
      </c>
      <c r="G3">
        <v>2</v>
      </c>
      <c r="H3" s="1">
        <v>207.82499999999999</v>
      </c>
      <c r="I3">
        <f t="shared" ref="I3:I16" si="0">MMULT(E3:G3,K$43:K$45)</f>
        <v>205.04518444539804</v>
      </c>
      <c r="J3" s="14">
        <f t="shared" ref="J3:J16" si="1">H3-I3</f>
        <v>2.779815554601953</v>
      </c>
      <c r="K3" s="13">
        <f t="shared" ref="K3:K16" si="2">J3^2</f>
        <v>7.7273745176069637</v>
      </c>
    </row>
    <row r="4" spans="3:15" x14ac:dyDescent="0.25">
      <c r="C4">
        <v>1984</v>
      </c>
      <c r="E4">
        <v>1</v>
      </c>
      <c r="F4">
        <v>1101.366</v>
      </c>
      <c r="G4">
        <v>3</v>
      </c>
      <c r="H4" s="1">
        <v>214.923</v>
      </c>
      <c r="I4">
        <f t="shared" si="0"/>
        <v>209.76846174090201</v>
      </c>
      <c r="J4" s="14">
        <f t="shared" si="1"/>
        <v>5.1545382590979898</v>
      </c>
      <c r="K4" s="13">
        <f t="shared" si="2"/>
        <v>26.569264664504935</v>
      </c>
    </row>
    <row r="5" spans="3:15" x14ac:dyDescent="0.25">
      <c r="C5">
        <v>1985</v>
      </c>
      <c r="E5">
        <v>1</v>
      </c>
      <c r="F5">
        <v>1132.3130000000001</v>
      </c>
      <c r="G5">
        <v>4</v>
      </c>
      <c r="H5" s="1">
        <v>215.98500000000001</v>
      </c>
      <c r="I5">
        <f t="shared" si="0"/>
        <v>216.59501496201312</v>
      </c>
      <c r="J5" s="14">
        <f t="shared" si="1"/>
        <v>-0.61001496201311056</v>
      </c>
      <c r="K5" s="13">
        <f t="shared" si="2"/>
        <v>0.3721182538798567</v>
      </c>
      <c r="N5" t="s">
        <v>107</v>
      </c>
    </row>
    <row r="6" spans="3:15" x14ac:dyDescent="0.25">
      <c r="C6">
        <v>1986</v>
      </c>
      <c r="E6">
        <v>1</v>
      </c>
      <c r="F6">
        <v>1164.4649999999999</v>
      </c>
      <c r="G6">
        <v>5</v>
      </c>
      <c r="H6" s="1">
        <v>220.37100000000001</v>
      </c>
      <c r="I6">
        <f t="shared" si="0"/>
        <v>224.17497112318256</v>
      </c>
      <c r="J6" s="14">
        <f t="shared" si="1"/>
        <v>-3.8039711231825493</v>
      </c>
      <c r="K6" s="13">
        <f t="shared" si="2"/>
        <v>14.470196306006706</v>
      </c>
      <c r="N6" t="s">
        <v>108</v>
      </c>
    </row>
    <row r="7" spans="3:15" x14ac:dyDescent="0.25">
      <c r="C7">
        <v>1987</v>
      </c>
      <c r="E7">
        <v>1</v>
      </c>
      <c r="F7">
        <v>1200.5229999999999</v>
      </c>
      <c r="G7">
        <v>6</v>
      </c>
      <c r="H7" s="1">
        <v>230.05799999999999</v>
      </c>
      <c r="I7">
        <f t="shared" si="0"/>
        <v>234.19707822532177</v>
      </c>
      <c r="J7" s="14">
        <f t="shared" si="1"/>
        <v>-4.1390782253217822</v>
      </c>
      <c r="K7" s="13">
        <f t="shared" si="2"/>
        <v>17.131968555332914</v>
      </c>
      <c r="N7" s="24" t="s">
        <v>106</v>
      </c>
    </row>
    <row r="8" spans="3:15" x14ac:dyDescent="0.25">
      <c r="C8">
        <v>1988</v>
      </c>
      <c r="E8">
        <v>1</v>
      </c>
      <c r="F8">
        <v>1246.9659999999999</v>
      </c>
      <c r="G8">
        <v>7</v>
      </c>
      <c r="H8" s="1">
        <v>245.87200000000001</v>
      </c>
      <c r="I8">
        <f t="shared" si="0"/>
        <v>250.71220568638819</v>
      </c>
      <c r="J8" s="14">
        <f t="shared" si="1"/>
        <v>-4.8402056863881739</v>
      </c>
      <c r="K8" s="13">
        <f t="shared" si="2"/>
        <v>23.427591086544414</v>
      </c>
      <c r="N8">
        <f t="array" ref="N8:N10">MMULT(TRANSPOSE(X),J2:J16)</f>
        <v>7.6576611718337517E-10</v>
      </c>
      <c r="O8" t="s">
        <v>109</v>
      </c>
    </row>
    <row r="9" spans="3:15" x14ac:dyDescent="0.25">
      <c r="C9">
        <v>1989</v>
      </c>
      <c r="E9">
        <v>1</v>
      </c>
      <c r="F9">
        <v>1282.905</v>
      </c>
      <c r="G9">
        <v>8</v>
      </c>
      <c r="H9" s="1">
        <v>256.72000000000003</v>
      </c>
      <c r="I9">
        <f t="shared" si="0"/>
        <v>260.65991034050501</v>
      </c>
      <c r="J9" s="14">
        <f t="shared" si="1"/>
        <v>-3.93991034050498</v>
      </c>
      <c r="K9" s="13">
        <f t="shared" si="2"/>
        <v>15.522893491218067</v>
      </c>
      <c r="N9">
        <v>9.5125324151013047E-7</v>
      </c>
      <c r="O9" t="s">
        <v>110</v>
      </c>
    </row>
    <row r="10" spans="3:15" ht="21" x14ac:dyDescent="0.4">
      <c r="C10">
        <v>1990</v>
      </c>
      <c r="D10" s="2" t="s">
        <v>3</v>
      </c>
      <c r="E10">
        <v>1</v>
      </c>
      <c r="F10">
        <v>1310.6590000000001</v>
      </c>
      <c r="G10">
        <v>9</v>
      </c>
      <c r="H10" s="1">
        <v>266.04399999999998</v>
      </c>
      <c r="I10">
        <f t="shared" si="0"/>
        <v>265.49010207812512</v>
      </c>
      <c r="J10" s="14">
        <f t="shared" si="1"/>
        <v>0.55389792187486364</v>
      </c>
      <c r="K10" s="13">
        <f t="shared" si="2"/>
        <v>0.30680290785729253</v>
      </c>
      <c r="N10">
        <v>5.9792739648401039E-9</v>
      </c>
      <c r="O10" t="s">
        <v>111</v>
      </c>
    </row>
    <row r="11" spans="3:15" x14ac:dyDescent="0.25">
      <c r="C11">
        <v>1991</v>
      </c>
      <c r="D11" t="s">
        <v>9</v>
      </c>
      <c r="E11">
        <v>1</v>
      </c>
      <c r="F11">
        <v>1325.5820000000001</v>
      </c>
      <c r="G11">
        <v>10</v>
      </c>
      <c r="H11" s="1">
        <v>268.27300000000002</v>
      </c>
      <c r="I11">
        <f t="shared" si="0"/>
        <v>262.2979592730976</v>
      </c>
      <c r="J11" s="14">
        <f t="shared" si="1"/>
        <v>5.9750407269024208</v>
      </c>
      <c r="K11" s="13">
        <f t="shared" si="2"/>
        <v>35.70111168814261</v>
      </c>
    </row>
    <row r="12" spans="3:15" x14ac:dyDescent="0.25">
      <c r="C12">
        <v>1992</v>
      </c>
      <c r="E12">
        <v>1</v>
      </c>
      <c r="F12">
        <v>1333.0719999999999</v>
      </c>
      <c r="G12">
        <v>11</v>
      </c>
      <c r="H12" s="1">
        <v>263.36099999999999</v>
      </c>
      <c r="I12">
        <f t="shared" si="0"/>
        <v>254.45847700462218</v>
      </c>
      <c r="J12" s="14">
        <f t="shared" si="1"/>
        <v>8.902522995377808</v>
      </c>
      <c r="K12" s="13">
        <f t="shared" si="2"/>
        <v>79.254915683230664</v>
      </c>
    </row>
    <row r="13" spans="3:15" x14ac:dyDescent="0.25">
      <c r="C13">
        <v>1993</v>
      </c>
      <c r="E13">
        <v>1</v>
      </c>
      <c r="F13">
        <v>1317.6679999999999</v>
      </c>
      <c r="G13">
        <v>12</v>
      </c>
      <c r="H13" s="1">
        <v>229.62799999999999</v>
      </c>
      <c r="I13">
        <f t="shared" si="0"/>
        <v>232.30496410569162</v>
      </c>
      <c r="J13" s="14">
        <f t="shared" si="1"/>
        <v>-2.6769641056916385</v>
      </c>
      <c r="K13" s="13">
        <f t="shared" si="2"/>
        <v>7.166136823161434</v>
      </c>
    </row>
    <row r="14" spans="3:15" x14ac:dyDescent="0.25">
      <c r="C14">
        <v>1994</v>
      </c>
      <c r="E14">
        <v>1</v>
      </c>
      <c r="F14">
        <v>1346.2670000000001</v>
      </c>
      <c r="G14">
        <v>13</v>
      </c>
      <c r="H14" s="1">
        <v>230.785</v>
      </c>
      <c r="I14">
        <f t="shared" si="0"/>
        <v>237.66347574733618</v>
      </c>
      <c r="J14" s="14">
        <f t="shared" si="1"/>
        <v>-6.8784757473361822</v>
      </c>
      <c r="K14" s="13">
        <f t="shared" si="2"/>
        <v>47.31342860669205</v>
      </c>
    </row>
    <row r="15" spans="3:15" x14ac:dyDescent="0.25">
      <c r="C15">
        <v>1995</v>
      </c>
      <c r="E15">
        <v>1</v>
      </c>
      <c r="F15">
        <v>1385.83</v>
      </c>
      <c r="G15">
        <v>14</v>
      </c>
      <c r="H15" s="1">
        <v>246.65899999999999</v>
      </c>
      <c r="I15">
        <f t="shared" si="0"/>
        <v>249.87701629752917</v>
      </c>
      <c r="J15" s="14">
        <f t="shared" si="1"/>
        <v>-3.2180162975291751</v>
      </c>
      <c r="K15" s="13">
        <f t="shared" si="2"/>
        <v>10.355628891163381</v>
      </c>
    </row>
    <row r="16" spans="3:15" x14ac:dyDescent="0.25">
      <c r="C16">
        <v>1996</v>
      </c>
      <c r="E16">
        <v>1</v>
      </c>
      <c r="F16">
        <v>1395.4079999999999</v>
      </c>
      <c r="G16">
        <v>15</v>
      </c>
      <c r="H16" s="1">
        <v>249.619</v>
      </c>
      <c r="I16">
        <f t="shared" si="0"/>
        <v>243.34301563805138</v>
      </c>
      <c r="J16" s="14">
        <f t="shared" si="1"/>
        <v>6.2759843619486162</v>
      </c>
      <c r="K16" s="13">
        <f t="shared" si="2"/>
        <v>39.387979711423576</v>
      </c>
    </row>
    <row r="17" spans="1:25" x14ac:dyDescent="0.25">
      <c r="I17">
        <f>SUM(I2:I16)</f>
        <v>3556.0749999992345</v>
      </c>
      <c r="J17" s="1">
        <f>SUM(J2:J16)</f>
        <v>7.6576611718337517E-10</v>
      </c>
      <c r="K17" s="13">
        <f>SUM(K2:K16)</f>
        <v>324.92348431554655</v>
      </c>
    </row>
    <row r="18" spans="1:25" x14ac:dyDescent="0.25">
      <c r="D18" s="33" t="s">
        <v>51</v>
      </c>
      <c r="E18" s="33"/>
      <c r="F18" s="6" t="s">
        <v>15</v>
      </c>
      <c r="G18" s="6" t="s">
        <v>19</v>
      </c>
    </row>
    <row r="19" spans="1:25" x14ac:dyDescent="0.25">
      <c r="D19" s="33"/>
      <c r="E19" s="33"/>
      <c r="F19" s="6" t="s">
        <v>16</v>
      </c>
      <c r="G19" s="6" t="s">
        <v>52</v>
      </c>
    </row>
    <row r="20" spans="1:25" x14ac:dyDescent="0.25">
      <c r="D20" s="33"/>
      <c r="E20" s="33"/>
      <c r="F20" s="6" t="s">
        <v>17</v>
      </c>
      <c r="G20" s="6" t="s">
        <v>18</v>
      </c>
      <c r="K20">
        <f t="array" ref="K20:Y22">TRANSPOSE(X)</f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</row>
    <row r="21" spans="1:25" ht="21.6" thickBot="1" x14ac:dyDescent="0.45">
      <c r="A21" t="s">
        <v>74</v>
      </c>
      <c r="I21" s="22" t="s">
        <v>63</v>
      </c>
      <c r="J21" s="4" t="s">
        <v>4</v>
      </c>
      <c r="K21">
        <v>1060.8589999999999</v>
      </c>
      <c r="L21">
        <v>1073.7829999999999</v>
      </c>
      <c r="M21">
        <v>1101.366</v>
      </c>
      <c r="N21">
        <v>1132.3130000000001</v>
      </c>
      <c r="O21">
        <v>1164.4649999999999</v>
      </c>
      <c r="P21">
        <v>1200.5229999999999</v>
      </c>
      <c r="Q21">
        <v>1246.9659999999999</v>
      </c>
      <c r="R21">
        <v>1282.905</v>
      </c>
      <c r="S21">
        <v>1310.6590000000001</v>
      </c>
      <c r="T21">
        <v>1325.5820000000001</v>
      </c>
      <c r="U21">
        <v>1333.0719999999999</v>
      </c>
      <c r="V21">
        <v>1317.6679999999999</v>
      </c>
      <c r="W21">
        <v>1346.2670000000001</v>
      </c>
      <c r="X21">
        <v>1385.83</v>
      </c>
      <c r="Y21">
        <v>1395.4079999999999</v>
      </c>
    </row>
    <row r="22" spans="1:25" ht="12.75" customHeight="1" x14ac:dyDescent="0.25">
      <c r="A22" s="34" t="s">
        <v>55</v>
      </c>
      <c r="B22" s="16">
        <f t="array" ref="B22:D26">LINEST(y,X,FALSE,TRUE)</f>
        <v>-12.522459879300095</v>
      </c>
      <c r="C22" s="16">
        <v>0.6252306556503604</v>
      </c>
      <c r="D22" s="17">
        <v>-441.27194491216221</v>
      </c>
      <c r="J22" t="s">
        <v>10</v>
      </c>
      <c r="K22">
        <v>1</v>
      </c>
      <c r="L22">
        <v>2</v>
      </c>
      <c r="M22">
        <v>3</v>
      </c>
      <c r="N22">
        <v>4</v>
      </c>
      <c r="O22">
        <v>5</v>
      </c>
      <c r="P22">
        <v>6</v>
      </c>
      <c r="Q22">
        <v>7</v>
      </c>
      <c r="R22">
        <v>8</v>
      </c>
      <c r="S22">
        <v>9</v>
      </c>
      <c r="T22">
        <v>10</v>
      </c>
      <c r="U22">
        <v>11</v>
      </c>
      <c r="V22">
        <v>12</v>
      </c>
      <c r="W22">
        <v>13</v>
      </c>
      <c r="X22">
        <v>14</v>
      </c>
      <c r="Y22">
        <v>15</v>
      </c>
    </row>
    <row r="23" spans="1:25" x14ac:dyDescent="0.25">
      <c r="A23" s="35"/>
      <c r="B23" s="18">
        <v>1.4850315275503274</v>
      </c>
      <c r="C23" s="18">
        <v>5.8086925422886064E-2</v>
      </c>
      <c r="D23" s="19">
        <v>60.777490138218944</v>
      </c>
      <c r="F23" t="s">
        <v>60</v>
      </c>
      <c r="G23" t="s">
        <v>57</v>
      </c>
      <c r="H23">
        <v>15</v>
      </c>
    </row>
    <row r="24" spans="1:25" x14ac:dyDescent="0.25">
      <c r="A24" s="35"/>
      <c r="B24" s="18">
        <v>0.99961738174632475</v>
      </c>
      <c r="C24" s="18">
        <v>5.203552346839162</v>
      </c>
      <c r="D24" s="19" t="e">
        <v>#N/A</v>
      </c>
      <c r="F24" t="s">
        <v>61</v>
      </c>
      <c r="G24" t="s">
        <v>59</v>
      </c>
      <c r="H24">
        <v>3</v>
      </c>
    </row>
    <row r="25" spans="1:25" x14ac:dyDescent="0.25">
      <c r="A25" s="35"/>
      <c r="B25" s="18">
        <v>10450.284294013081</v>
      </c>
      <c r="C25" s="18">
        <v>12</v>
      </c>
      <c r="D25" s="19" t="e">
        <v>#N/A</v>
      </c>
    </row>
    <row r="26" spans="1:25" ht="20.25" customHeight="1" thickBot="1" x14ac:dyDescent="0.3">
      <c r="A26" s="36"/>
      <c r="B26" s="20">
        <v>848885.69622468436</v>
      </c>
      <c r="C26" s="20">
        <v>324.92348431554421</v>
      </c>
      <c r="D26" s="21" t="e">
        <v>#N/A</v>
      </c>
    </row>
    <row r="27" spans="1:25" ht="21" x14ac:dyDescent="0.4">
      <c r="I27" s="22" t="s">
        <v>64</v>
      </c>
      <c r="J27" s="4" t="s">
        <v>5</v>
      </c>
      <c r="K27">
        <f t="array" ref="K27:M29">MMULT(Xt,X)</f>
        <v>15</v>
      </c>
      <c r="L27">
        <v>18677.666000000001</v>
      </c>
      <c r="M27">
        <v>120</v>
      </c>
    </row>
    <row r="28" spans="1:25" x14ac:dyDescent="0.25">
      <c r="J28" t="s">
        <v>11</v>
      </c>
      <c r="K28">
        <v>18677.666000000001</v>
      </c>
      <c r="L28">
        <v>23440022.877896003</v>
      </c>
      <c r="M28">
        <v>156421.01</v>
      </c>
    </row>
    <row r="29" spans="1:25" x14ac:dyDescent="0.25">
      <c r="C29" s="33" t="s">
        <v>56</v>
      </c>
      <c r="K29">
        <v>120</v>
      </c>
      <c r="L29">
        <v>156421.01</v>
      </c>
      <c r="M29">
        <v>1240</v>
      </c>
    </row>
    <row r="30" spans="1:25" x14ac:dyDescent="0.25">
      <c r="C30" s="33"/>
    </row>
    <row r="31" spans="1:25" x14ac:dyDescent="0.25">
      <c r="C31" s="33"/>
    </row>
    <row r="32" spans="1:25" x14ac:dyDescent="0.25">
      <c r="C32" s="33"/>
    </row>
    <row r="33" spans="7:13" ht="21" x14ac:dyDescent="0.4">
      <c r="I33" s="22" t="s">
        <v>65</v>
      </c>
      <c r="J33" s="4" t="s">
        <v>6</v>
      </c>
      <c r="K33">
        <f t="array" ref="K33:M35">MINVERSE(K27:M29)</f>
        <v>136.42239428576605</v>
      </c>
      <c r="L33">
        <v>-0.13024193733572714</v>
      </c>
      <c r="M33">
        <v>3.2273290871929201</v>
      </c>
    </row>
    <row r="34" spans="7:13" x14ac:dyDescent="0.25">
      <c r="G34" t="s">
        <v>58</v>
      </c>
      <c r="H34">
        <f>(K17/(H23-H24))^(0.5)</f>
        <v>5.2035523468391807</v>
      </c>
      <c r="J34" s="3" t="s">
        <v>11</v>
      </c>
      <c r="K34">
        <v>-0.13024193733572711</v>
      </c>
      <c r="L34">
        <v>1.2461115559647454E-4</v>
      </c>
      <c r="M34">
        <v>-3.1151373672422948E-3</v>
      </c>
    </row>
    <row r="35" spans="7:13" x14ac:dyDescent="0.25">
      <c r="K35">
        <v>3.2273290871929183</v>
      </c>
      <c r="L35">
        <v>-3.1151373672422935E-3</v>
      </c>
      <c r="M35">
        <v>8.1446324846476015E-2</v>
      </c>
    </row>
    <row r="38" spans="7:13" ht="21" x14ac:dyDescent="0.4">
      <c r="I38" s="22" t="s">
        <v>66</v>
      </c>
      <c r="J38" s="4" t="s">
        <v>7</v>
      </c>
      <c r="K38">
        <f t="array" ref="K38:K40">MMULT(Xt,y)</f>
        <v>3556.0750000000003</v>
      </c>
    </row>
    <row r="39" spans="7:13" x14ac:dyDescent="0.25">
      <c r="J39" t="s">
        <v>12</v>
      </c>
      <c r="K39">
        <v>4454715.0481620003</v>
      </c>
    </row>
    <row r="40" spans="7:13" x14ac:dyDescent="0.25">
      <c r="K40">
        <v>29318.726999999999</v>
      </c>
    </row>
    <row r="42" spans="7:13" x14ac:dyDescent="0.25">
      <c r="I42" s="22" t="s">
        <v>67</v>
      </c>
    </row>
    <row r="43" spans="7:13" ht="21" x14ac:dyDescent="0.4">
      <c r="I43" s="5" t="s">
        <v>14</v>
      </c>
      <c r="J43" s="2" t="s">
        <v>8</v>
      </c>
      <c r="K43">
        <f t="array" ref="K43:K45">MMULT(K33:M35,K38:K40)</f>
        <v>-441.27194491203409</v>
      </c>
      <c r="L43" t="s">
        <v>21</v>
      </c>
    </row>
    <row r="44" spans="7:13" x14ac:dyDescent="0.25">
      <c r="I44" s="5"/>
      <c r="J44" t="s">
        <v>12</v>
      </c>
      <c r="K44">
        <v>0.62523065565018499</v>
      </c>
      <c r="L44" t="s">
        <v>22</v>
      </c>
    </row>
    <row r="45" spans="7:13" x14ac:dyDescent="0.25">
      <c r="K45">
        <v>-12.522459879295184</v>
      </c>
      <c r="L45" t="s">
        <v>23</v>
      </c>
    </row>
    <row r="47" spans="7:13" x14ac:dyDescent="0.25">
      <c r="J47" t="s">
        <v>68</v>
      </c>
    </row>
    <row r="48" spans="7:13" x14ac:dyDescent="0.25">
      <c r="J48" t="s">
        <v>69</v>
      </c>
    </row>
    <row r="49" spans="4:53" ht="15.6" x14ac:dyDescent="0.25">
      <c r="F49" s="31" t="s">
        <v>122</v>
      </c>
      <c r="J49" t="s">
        <v>70</v>
      </c>
      <c r="AH49" t="s">
        <v>112</v>
      </c>
      <c r="AN49" t="s">
        <v>113</v>
      </c>
    </row>
    <row r="50" spans="4:53" ht="39.6" x14ac:dyDescent="0.25">
      <c r="D50" s="15" t="s">
        <v>62</v>
      </c>
      <c r="E50">
        <v>1</v>
      </c>
      <c r="F50" s="7">
        <f>INDEX(K$33:M$35,E50,E50)</f>
        <v>136.42239428576605</v>
      </c>
      <c r="I50">
        <f>H$34*SQRT(F50)</f>
        <v>60.77749013820852</v>
      </c>
    </row>
    <row r="51" spans="4:53" x14ac:dyDescent="0.25">
      <c r="D51" s="15"/>
      <c r="E51">
        <v>2</v>
      </c>
      <c r="F51" s="8">
        <f>INDEX(K$33:M$35,E51,E51)</f>
        <v>1.2461115559647454E-4</v>
      </c>
      <c r="I51">
        <f>H$34*SQRT(F51)</f>
        <v>5.8086925422876093E-2</v>
      </c>
      <c r="M51">
        <f t="array" ref="M51:AA65">MMULT(X,MMULT(K33:M35,Xt))</f>
        <v>0.25250622000001893</v>
      </c>
      <c r="N51">
        <v>0.24153973338737245</v>
      </c>
      <c r="O51">
        <v>0.21353642815068402</v>
      </c>
      <c r="P51">
        <v>0.18162345255103984</v>
      </c>
      <c r="Q51">
        <v>0.14831001536180904</v>
      </c>
      <c r="R51">
        <v>0.11045699064642833</v>
      </c>
      <c r="S51">
        <v>6.0534427667149782E-2</v>
      </c>
      <c r="T51">
        <v>2.2819705797567646E-2</v>
      </c>
      <c r="U51">
        <v>-5.3823371418295629E-3</v>
      </c>
      <c r="V51">
        <v>-1.8672079121792362E-2</v>
      </c>
      <c r="W51">
        <v>-2.3323123180184924E-2</v>
      </c>
      <c r="X51">
        <v>-1.3665592449572106E-3</v>
      </c>
      <c r="Y51">
        <v>-3.0550668610281884E-2</v>
      </c>
      <c r="Z51">
        <v>-7.2477235127772488E-2</v>
      </c>
      <c r="AA51">
        <v>-7.955497113558474E-2</v>
      </c>
      <c r="AD51">
        <f t="array" ref="AD51:AD65">MMULT(M51:AA65,y)</f>
        <v>209.4871633310448</v>
      </c>
      <c r="AM51">
        <v>1</v>
      </c>
      <c r="AN51">
        <f>AM50</f>
        <v>0</v>
      </c>
      <c r="AO51">
        <f t="shared" ref="AO51:BA51" si="3">AN50</f>
        <v>0</v>
      </c>
      <c r="AP51">
        <f t="shared" si="3"/>
        <v>0</v>
      </c>
      <c r="AQ51">
        <f t="shared" si="3"/>
        <v>0</v>
      </c>
      <c r="AR51">
        <f t="shared" si="3"/>
        <v>0</v>
      </c>
      <c r="AS51">
        <f t="shared" si="3"/>
        <v>0</v>
      </c>
      <c r="AT51">
        <f t="shared" si="3"/>
        <v>0</v>
      </c>
      <c r="AU51">
        <f t="shared" si="3"/>
        <v>0</v>
      </c>
      <c r="AV51">
        <f t="shared" si="3"/>
        <v>0</v>
      </c>
      <c r="AW51">
        <f t="shared" si="3"/>
        <v>0</v>
      </c>
      <c r="AX51">
        <f t="shared" si="3"/>
        <v>0</v>
      </c>
      <c r="AY51">
        <f t="shared" si="3"/>
        <v>0</v>
      </c>
      <c r="AZ51">
        <f t="shared" si="3"/>
        <v>0</v>
      </c>
      <c r="BA51">
        <f t="shared" si="3"/>
        <v>0</v>
      </c>
    </row>
    <row r="52" spans="4:53" x14ac:dyDescent="0.25">
      <c r="D52" s="15"/>
      <c r="E52">
        <v>3</v>
      </c>
      <c r="F52" s="7">
        <f>INDEX(K$33:M$35,E52,E52)</f>
        <v>8.1446324846476015E-2</v>
      </c>
      <c r="I52">
        <f>H$34*SQRT(F52)</f>
        <v>1.4850315275500847</v>
      </c>
      <c r="M52">
        <v>0.24153973338737578</v>
      </c>
      <c r="N52">
        <v>0.25231327435910678</v>
      </c>
      <c r="O52">
        <v>0.22399314483427235</v>
      </c>
      <c r="P52">
        <v>0.18670165931314031</v>
      </c>
      <c r="Q52">
        <v>0.14619659353768399</v>
      </c>
      <c r="R52">
        <v>9.5274727369300982E-2</v>
      </c>
      <c r="S52">
        <v>1.665739983884551E-2</v>
      </c>
      <c r="T52">
        <v>-3.3947108611454446E-2</v>
      </c>
      <c r="U52">
        <v>-6.272327317648152E-2</v>
      </c>
      <c r="V52">
        <v>-5.7280808493901825E-2</v>
      </c>
      <c r="W52">
        <v>-3.2015487354485783E-2</v>
      </c>
      <c r="X52">
        <v>5.4305191745775527E-2</v>
      </c>
      <c r="Y52">
        <v>2.3275520695315244E-2</v>
      </c>
      <c r="Z52">
        <v>-3.6993730362236077E-2</v>
      </c>
      <c r="AA52">
        <v>-1.7296837082589889E-2</v>
      </c>
      <c r="AC52" t="s">
        <v>94</v>
      </c>
      <c r="AD52">
        <v>205.04518444537263</v>
      </c>
      <c r="AM52">
        <v>0</v>
      </c>
      <c r="AN52">
        <f t="shared" ref="AN52:BA65" si="4">AM51</f>
        <v>1</v>
      </c>
      <c r="AO52">
        <f t="shared" si="4"/>
        <v>0</v>
      </c>
      <c r="AP52">
        <f t="shared" si="4"/>
        <v>0</v>
      </c>
      <c r="AQ52">
        <f t="shared" si="4"/>
        <v>0</v>
      </c>
      <c r="AR52">
        <f t="shared" si="4"/>
        <v>0</v>
      </c>
      <c r="AS52">
        <f t="shared" si="4"/>
        <v>0</v>
      </c>
      <c r="AT52">
        <f t="shared" si="4"/>
        <v>0</v>
      </c>
      <c r="AU52">
        <f t="shared" si="4"/>
        <v>0</v>
      </c>
      <c r="AV52">
        <f t="shared" si="4"/>
        <v>0</v>
      </c>
      <c r="AW52">
        <f t="shared" si="4"/>
        <v>0</v>
      </c>
      <c r="AX52">
        <f t="shared" si="4"/>
        <v>0</v>
      </c>
      <c r="AY52">
        <f t="shared" si="4"/>
        <v>0</v>
      </c>
      <c r="AZ52">
        <f t="shared" si="4"/>
        <v>0</v>
      </c>
      <c r="BA52">
        <f t="shared" si="4"/>
        <v>0</v>
      </c>
    </row>
    <row r="53" spans="4:53" x14ac:dyDescent="0.25">
      <c r="M53">
        <v>0.21353642815072199</v>
      </c>
      <c r="N53">
        <v>0.22399314483430699</v>
      </c>
      <c r="O53">
        <v>0.20007656694604264</v>
      </c>
      <c r="P53">
        <v>0.16827188189228393</v>
      </c>
      <c r="Q53">
        <v>0.13364164120997962</v>
      </c>
      <c r="R53">
        <v>8.9852379544116956E-2</v>
      </c>
      <c r="S53">
        <v>2.1711752564901765E-2</v>
      </c>
      <c r="T53">
        <v>-2.1798470827249172E-2</v>
      </c>
      <c r="U53">
        <v>-4.611601968017931E-2</v>
      </c>
      <c r="V53">
        <v>-4.0346677022733757E-2</v>
      </c>
      <c r="W53">
        <v>-1.7147994127047372E-2</v>
      </c>
      <c r="X53">
        <v>5.9733900851836941E-2</v>
      </c>
      <c r="Y53">
        <v>3.3434945769722946E-2</v>
      </c>
      <c r="Z53">
        <v>-1.8573048243106127E-2</v>
      </c>
      <c r="AA53">
        <v>-2.7043186393171936E-4</v>
      </c>
      <c r="AD53">
        <v>209.76846174087572</v>
      </c>
      <c r="AM53">
        <v>0</v>
      </c>
      <c r="AN53">
        <f t="shared" si="4"/>
        <v>0</v>
      </c>
      <c r="AO53">
        <f t="shared" si="4"/>
        <v>1</v>
      </c>
      <c r="AP53">
        <f t="shared" si="4"/>
        <v>0</v>
      </c>
      <c r="AQ53">
        <f t="shared" si="4"/>
        <v>0</v>
      </c>
      <c r="AR53">
        <f t="shared" si="4"/>
        <v>0</v>
      </c>
      <c r="AS53">
        <f t="shared" si="4"/>
        <v>0</v>
      </c>
      <c r="AT53">
        <f t="shared" si="4"/>
        <v>0</v>
      </c>
      <c r="AU53">
        <f t="shared" si="4"/>
        <v>0</v>
      </c>
      <c r="AV53">
        <f t="shared" si="4"/>
        <v>0</v>
      </c>
      <c r="AW53">
        <f t="shared" si="4"/>
        <v>0</v>
      </c>
      <c r="AX53">
        <f t="shared" si="4"/>
        <v>0</v>
      </c>
      <c r="AY53">
        <f t="shared" si="4"/>
        <v>0</v>
      </c>
      <c r="AZ53">
        <f t="shared" si="4"/>
        <v>0</v>
      </c>
      <c r="BA53">
        <f t="shared" si="4"/>
        <v>0</v>
      </c>
    </row>
    <row r="54" spans="4:53" x14ac:dyDescent="0.25">
      <c r="M54">
        <v>0.18162345255107137</v>
      </c>
      <c r="N54">
        <v>0.18670165931316784</v>
      </c>
      <c r="O54">
        <v>0.16827188189227615</v>
      </c>
      <c r="P54">
        <v>0.14444740778055754</v>
      </c>
      <c r="Q54">
        <v>0.1186905289386202</v>
      </c>
      <c r="R54">
        <v>8.6669772191020789E-2</v>
      </c>
      <c r="S54">
        <v>3.7995054345113743E-2</v>
      </c>
      <c r="T54">
        <v>6.1651325874914065E-3</v>
      </c>
      <c r="U54">
        <v>-1.2538869902949834E-2</v>
      </c>
      <c r="V54">
        <v>-1.0666370241052991E-2</v>
      </c>
      <c r="W54">
        <v>3.1260998439242016E-3</v>
      </c>
      <c r="X54">
        <v>5.3632656147950097E-2</v>
      </c>
      <c r="Y54">
        <v>3.3573564863250915E-2</v>
      </c>
      <c r="Z54">
        <v>-4.0680039834828374E-3</v>
      </c>
      <c r="AA54">
        <v>6.3760336727076705E-3</v>
      </c>
      <c r="AD54">
        <v>216.59501496198604</v>
      </c>
      <c r="AM54">
        <v>0</v>
      </c>
      <c r="AN54">
        <f t="shared" si="4"/>
        <v>0</v>
      </c>
      <c r="AO54">
        <f t="shared" si="4"/>
        <v>0</v>
      </c>
      <c r="AP54">
        <f t="shared" si="4"/>
        <v>1</v>
      </c>
      <c r="AQ54">
        <f t="shared" si="4"/>
        <v>0</v>
      </c>
      <c r="AR54">
        <f t="shared" si="4"/>
        <v>0</v>
      </c>
      <c r="AS54">
        <f t="shared" si="4"/>
        <v>0</v>
      </c>
      <c r="AT54">
        <f t="shared" si="4"/>
        <v>0</v>
      </c>
      <c r="AU54">
        <f t="shared" si="4"/>
        <v>0</v>
      </c>
      <c r="AV54">
        <f t="shared" si="4"/>
        <v>0</v>
      </c>
      <c r="AW54">
        <f t="shared" si="4"/>
        <v>0</v>
      </c>
      <c r="AX54">
        <f t="shared" si="4"/>
        <v>0</v>
      </c>
      <c r="AY54">
        <f t="shared" si="4"/>
        <v>0</v>
      </c>
      <c r="AZ54">
        <f t="shared" si="4"/>
        <v>0</v>
      </c>
      <c r="BA54">
        <f t="shared" si="4"/>
        <v>0</v>
      </c>
    </row>
    <row r="55" spans="4:53" x14ac:dyDescent="0.25">
      <c r="M55">
        <v>0.14831001536182192</v>
      </c>
      <c r="N55">
        <v>0.14619659353769243</v>
      </c>
      <c r="O55">
        <v>0.1336416412099522</v>
      </c>
      <c r="P55">
        <v>0.11869052893860021</v>
      </c>
      <c r="Q55">
        <v>0.10288110134856149</v>
      </c>
      <c r="R55">
        <v>8.4289449995137766E-2</v>
      </c>
      <c r="S55">
        <v>5.8300616413748507E-2</v>
      </c>
      <c r="T55">
        <v>3.9793728149910113E-2</v>
      </c>
      <c r="U55">
        <v>2.7116973399403665E-2</v>
      </c>
      <c r="V55">
        <v>2.3579674129557637E-2</v>
      </c>
      <c r="W55">
        <v>2.5336862630578327E-2</v>
      </c>
      <c r="X55">
        <v>4.3401329892045704E-2</v>
      </c>
      <c r="Y55">
        <v>3.0122685976113894E-2</v>
      </c>
      <c r="Z55">
        <v>9.0344411023282056E-3</v>
      </c>
      <c r="AA55">
        <v>9.3043579142135791E-3</v>
      </c>
      <c r="AD55">
        <v>224.17497112315448</v>
      </c>
      <c r="AM55">
        <v>0</v>
      </c>
      <c r="AN55">
        <f t="shared" si="4"/>
        <v>0</v>
      </c>
      <c r="AO55">
        <f t="shared" si="4"/>
        <v>0</v>
      </c>
      <c r="AP55">
        <f t="shared" si="4"/>
        <v>0</v>
      </c>
      <c r="AQ55">
        <f t="shared" si="4"/>
        <v>1</v>
      </c>
      <c r="AR55">
        <f t="shared" si="4"/>
        <v>0</v>
      </c>
      <c r="AS55">
        <f t="shared" si="4"/>
        <v>0</v>
      </c>
      <c r="AT55">
        <f t="shared" si="4"/>
        <v>0</v>
      </c>
      <c r="AU55">
        <f t="shared" si="4"/>
        <v>0</v>
      </c>
      <c r="AV55">
        <f t="shared" si="4"/>
        <v>0</v>
      </c>
      <c r="AW55">
        <f t="shared" si="4"/>
        <v>0</v>
      </c>
      <c r="AX55">
        <f t="shared" si="4"/>
        <v>0</v>
      </c>
      <c r="AY55">
        <f t="shared" si="4"/>
        <v>0</v>
      </c>
      <c r="AZ55">
        <f t="shared" si="4"/>
        <v>0</v>
      </c>
      <c r="BA55">
        <f t="shared" si="4"/>
        <v>0</v>
      </c>
    </row>
    <row r="56" spans="4:53" x14ac:dyDescent="0.25">
      <c r="M56">
        <v>0.11045699064645265</v>
      </c>
      <c r="N56">
        <v>9.5274727369320855E-2</v>
      </c>
      <c r="O56">
        <v>8.9852379544100525E-2</v>
      </c>
      <c r="P56">
        <v>8.6669772191012573E-2</v>
      </c>
      <c r="Q56">
        <v>8.4289449995150534E-2</v>
      </c>
      <c r="R56">
        <v>8.4509730142886097E-2</v>
      </c>
      <c r="S56">
        <v>9.1644310172494414E-2</v>
      </c>
      <c r="T56">
        <v>9.1785360499747171E-2</v>
      </c>
      <c r="U56">
        <v>8.6476863929256353E-2</v>
      </c>
      <c r="V56">
        <v>7.2625528477237689E-2</v>
      </c>
      <c r="W56">
        <v>5.3825325329313278E-2</v>
      </c>
      <c r="X56">
        <v>1.9782369991176996E-2</v>
      </c>
      <c r="Y56">
        <v>1.5036471725921707E-2</v>
      </c>
      <c r="Z56">
        <v>1.7590369696095731E-2</v>
      </c>
      <c r="AA56">
        <v>1.8035028949947574E-4</v>
      </c>
      <c r="AD56">
        <v>234.19707822529276</v>
      </c>
      <c r="AM56">
        <v>0</v>
      </c>
      <c r="AN56">
        <f t="shared" si="4"/>
        <v>0</v>
      </c>
      <c r="AO56">
        <f t="shared" si="4"/>
        <v>0</v>
      </c>
      <c r="AP56">
        <f t="shared" si="4"/>
        <v>0</v>
      </c>
      <c r="AQ56">
        <f t="shared" si="4"/>
        <v>0</v>
      </c>
      <c r="AR56">
        <f t="shared" si="4"/>
        <v>1</v>
      </c>
      <c r="AS56">
        <f t="shared" si="4"/>
        <v>0</v>
      </c>
      <c r="AT56">
        <f t="shared" si="4"/>
        <v>0</v>
      </c>
      <c r="AU56">
        <f t="shared" si="4"/>
        <v>0</v>
      </c>
      <c r="AV56">
        <f t="shared" si="4"/>
        <v>0</v>
      </c>
      <c r="AW56">
        <f t="shared" si="4"/>
        <v>0</v>
      </c>
      <c r="AX56">
        <f t="shared" si="4"/>
        <v>0</v>
      </c>
      <c r="AY56">
        <f t="shared" si="4"/>
        <v>0</v>
      </c>
      <c r="AZ56">
        <f t="shared" si="4"/>
        <v>0</v>
      </c>
      <c r="BA56">
        <f t="shared" si="4"/>
        <v>0</v>
      </c>
    </row>
    <row r="57" spans="4:53" ht="24" x14ac:dyDescent="0.4">
      <c r="J57" s="27" t="s">
        <v>121</v>
      </c>
      <c r="M57">
        <v>6.0534427667194468E-2</v>
      </c>
      <c r="N57">
        <v>1.6657399838884701E-2</v>
      </c>
      <c r="O57">
        <v>2.1711752564903708E-2</v>
      </c>
      <c r="P57">
        <v>3.7995054345123513E-2</v>
      </c>
      <c r="Q57">
        <v>5.8300616413779205E-2</v>
      </c>
      <c r="R57">
        <v>9.1644310172511179E-2</v>
      </c>
      <c r="S57">
        <v>0.15965287786923277</v>
      </c>
      <c r="T57">
        <v>0.19259935256215899</v>
      </c>
      <c r="U57">
        <v>0.19822449907190309</v>
      </c>
      <c r="V57">
        <v>0.16102008395442458</v>
      </c>
      <c r="W57">
        <v>9.900449811175549E-2</v>
      </c>
      <c r="X57">
        <v>-3.9430695235587399E-2</v>
      </c>
      <c r="Y57">
        <v>-3.0984959560964809E-2</v>
      </c>
      <c r="Z57">
        <v>1.4058337775303853E-2</v>
      </c>
      <c r="AA57">
        <v>-4.0987555550958454E-2</v>
      </c>
      <c r="AD57">
        <v>250.71220568635735</v>
      </c>
      <c r="AL57" s="27" t="s">
        <v>114</v>
      </c>
      <c r="AM57">
        <v>0</v>
      </c>
      <c r="AN57">
        <f t="shared" si="4"/>
        <v>0</v>
      </c>
      <c r="AO57">
        <f t="shared" si="4"/>
        <v>0</v>
      </c>
      <c r="AP57">
        <f t="shared" si="4"/>
        <v>0</v>
      </c>
      <c r="AQ57">
        <f t="shared" si="4"/>
        <v>0</v>
      </c>
      <c r="AR57">
        <f t="shared" si="4"/>
        <v>0</v>
      </c>
      <c r="AS57">
        <f t="shared" si="4"/>
        <v>1</v>
      </c>
      <c r="AT57">
        <f t="shared" si="4"/>
        <v>0</v>
      </c>
      <c r="AU57">
        <f t="shared" si="4"/>
        <v>0</v>
      </c>
      <c r="AV57">
        <f t="shared" si="4"/>
        <v>0</v>
      </c>
      <c r="AW57">
        <f t="shared" si="4"/>
        <v>0</v>
      </c>
      <c r="AX57">
        <f t="shared" si="4"/>
        <v>0</v>
      </c>
      <c r="AY57">
        <f t="shared" si="4"/>
        <v>0</v>
      </c>
      <c r="AZ57">
        <f t="shared" si="4"/>
        <v>0</v>
      </c>
      <c r="BA57">
        <f t="shared" si="4"/>
        <v>0</v>
      </c>
    </row>
    <row r="58" spans="4:53" x14ac:dyDescent="0.25">
      <c r="M58">
        <v>2.2819705797602952E-2</v>
      </c>
      <c r="N58">
        <v>-3.3947108611423804E-2</v>
      </c>
      <c r="O58">
        <v>-2.1798470827256278E-2</v>
      </c>
      <c r="P58">
        <v>6.1651325874922946E-3</v>
      </c>
      <c r="Q58">
        <v>3.979372814993265E-2</v>
      </c>
      <c r="R58">
        <v>9.178536049975472E-2</v>
      </c>
      <c r="S58">
        <v>0.19259935256215144</v>
      </c>
      <c r="T58">
        <v>0.24403153755467333</v>
      </c>
      <c r="U58">
        <v>0.25698408708765719</v>
      </c>
      <c r="V58">
        <v>0.20961504803398601</v>
      </c>
      <c r="W58">
        <v>0.12730170471997937</v>
      </c>
      <c r="X58">
        <v>-6.2641788161609036E-2</v>
      </c>
      <c r="Y58">
        <v>-4.5716692267838699E-2</v>
      </c>
      <c r="Z58">
        <v>2.2752780312377263E-2</v>
      </c>
      <c r="AA58">
        <v>-4.9744377437813458E-2</v>
      </c>
      <c r="AD58">
        <v>260.65991034047335</v>
      </c>
      <c r="AM58">
        <v>0</v>
      </c>
      <c r="AN58">
        <f t="shared" si="4"/>
        <v>0</v>
      </c>
      <c r="AO58">
        <f t="shared" si="4"/>
        <v>0</v>
      </c>
      <c r="AP58">
        <f t="shared" si="4"/>
        <v>0</v>
      </c>
      <c r="AQ58">
        <f t="shared" si="4"/>
        <v>0</v>
      </c>
      <c r="AR58">
        <f t="shared" si="4"/>
        <v>0</v>
      </c>
      <c r="AS58">
        <f t="shared" si="4"/>
        <v>0</v>
      </c>
      <c r="AT58">
        <f t="shared" si="4"/>
        <v>1</v>
      </c>
      <c r="AU58">
        <f t="shared" si="4"/>
        <v>0</v>
      </c>
      <c r="AV58">
        <f t="shared" si="4"/>
        <v>0</v>
      </c>
      <c r="AW58">
        <f t="shared" si="4"/>
        <v>0</v>
      </c>
      <c r="AX58">
        <f t="shared" si="4"/>
        <v>0</v>
      </c>
      <c r="AY58">
        <f t="shared" si="4"/>
        <v>0</v>
      </c>
      <c r="AZ58">
        <f t="shared" si="4"/>
        <v>0</v>
      </c>
      <c r="BA58">
        <f t="shared" si="4"/>
        <v>0</v>
      </c>
    </row>
    <row r="59" spans="4:53" x14ac:dyDescent="0.25">
      <c r="J59" t="s">
        <v>95</v>
      </c>
      <c r="M59">
        <v>-5.3823371418071919E-3</v>
      </c>
      <c r="N59">
        <v>-6.2723273176465644E-2</v>
      </c>
      <c r="O59">
        <v>-4.6116019680203013E-2</v>
      </c>
      <c r="P59">
        <v>-1.2538869902965155E-2</v>
      </c>
      <c r="Q59">
        <v>2.7116973399408606E-2</v>
      </c>
      <c r="R59">
        <v>8.6476863929245695E-2</v>
      </c>
      <c r="S59">
        <v>0.19822449907187689</v>
      </c>
      <c r="T59">
        <v>0.2569840870876372</v>
      </c>
      <c r="U59">
        <v>0.27445396016304313</v>
      </c>
      <c r="V59">
        <v>0.22719709745345973</v>
      </c>
      <c r="W59">
        <v>0.14244402812790091</v>
      </c>
      <c r="X59">
        <v>-5.7799173616041921E-2</v>
      </c>
      <c r="Y59">
        <v>-3.606664823467054E-2</v>
      </c>
      <c r="Z59">
        <v>4.0974421386924753E-2</v>
      </c>
      <c r="AA59">
        <v>-3.3245608867676246E-2</v>
      </c>
      <c r="AD59">
        <v>265.49010207809312</v>
      </c>
      <c r="AM59">
        <v>0</v>
      </c>
      <c r="AN59">
        <f t="shared" si="4"/>
        <v>0</v>
      </c>
      <c r="AO59">
        <f t="shared" si="4"/>
        <v>0</v>
      </c>
      <c r="AP59">
        <f t="shared" si="4"/>
        <v>0</v>
      </c>
      <c r="AQ59">
        <f t="shared" si="4"/>
        <v>0</v>
      </c>
      <c r="AR59">
        <f t="shared" si="4"/>
        <v>0</v>
      </c>
      <c r="AS59">
        <f t="shared" si="4"/>
        <v>0</v>
      </c>
      <c r="AT59">
        <f t="shared" si="4"/>
        <v>0</v>
      </c>
      <c r="AU59">
        <f t="shared" si="4"/>
        <v>1</v>
      </c>
      <c r="AV59">
        <f t="shared" si="4"/>
        <v>0</v>
      </c>
      <c r="AW59">
        <f t="shared" si="4"/>
        <v>0</v>
      </c>
      <c r="AX59">
        <f t="shared" si="4"/>
        <v>0</v>
      </c>
      <c r="AY59">
        <f t="shared" si="4"/>
        <v>0</v>
      </c>
      <c r="AZ59">
        <f t="shared" si="4"/>
        <v>0</v>
      </c>
      <c r="BA59">
        <f t="shared" si="4"/>
        <v>0</v>
      </c>
    </row>
    <row r="60" spans="4:53" x14ac:dyDescent="0.25">
      <c r="D60" t="s">
        <v>71</v>
      </c>
      <c r="E60">
        <f>K43/I50</f>
        <v>-7.2604502737539507</v>
      </c>
      <c r="J60" t="s">
        <v>96</v>
      </c>
      <c r="M60">
        <v>-1.8672079121760166E-2</v>
      </c>
      <c r="N60">
        <v>-5.7280808493876068E-2</v>
      </c>
      <c r="O60">
        <v>-4.0346677022746191E-2</v>
      </c>
      <c r="P60">
        <v>-1.0666370241057876E-2</v>
      </c>
      <c r="Q60">
        <v>2.357967412957418E-2</v>
      </c>
      <c r="R60">
        <v>7.2625528477238355E-2</v>
      </c>
      <c r="S60">
        <v>0.16102008395440937</v>
      </c>
      <c r="T60">
        <v>0.20961504803397801</v>
      </c>
      <c r="U60">
        <v>0.22719709745347316</v>
      </c>
      <c r="V60">
        <v>0.19616256678697197</v>
      </c>
      <c r="W60">
        <v>0.13696444483538439</v>
      </c>
      <c r="X60">
        <v>-8.9789023120174782E-3</v>
      </c>
      <c r="Y60">
        <v>1.1804846910469013E-2</v>
      </c>
      <c r="Z60">
        <v>7.4131124701463991E-2</v>
      </c>
      <c r="AA60">
        <v>2.2844421908161827E-2</v>
      </c>
      <c r="AD60">
        <v>262.29795927306549</v>
      </c>
      <c r="AM60">
        <v>0</v>
      </c>
      <c r="AN60">
        <f t="shared" si="4"/>
        <v>0</v>
      </c>
      <c r="AO60">
        <f t="shared" si="4"/>
        <v>0</v>
      </c>
      <c r="AP60">
        <f t="shared" si="4"/>
        <v>0</v>
      </c>
      <c r="AQ60">
        <f t="shared" si="4"/>
        <v>0</v>
      </c>
      <c r="AR60">
        <f t="shared" si="4"/>
        <v>0</v>
      </c>
      <c r="AS60">
        <f t="shared" si="4"/>
        <v>0</v>
      </c>
      <c r="AT60">
        <f t="shared" si="4"/>
        <v>0</v>
      </c>
      <c r="AU60">
        <f t="shared" si="4"/>
        <v>0</v>
      </c>
      <c r="AV60">
        <f t="shared" si="4"/>
        <v>1</v>
      </c>
      <c r="AW60">
        <f t="shared" si="4"/>
        <v>0</v>
      </c>
      <c r="AX60">
        <f t="shared" si="4"/>
        <v>0</v>
      </c>
      <c r="AY60">
        <f t="shared" si="4"/>
        <v>0</v>
      </c>
      <c r="AZ60">
        <f t="shared" si="4"/>
        <v>0</v>
      </c>
      <c r="BA60">
        <f t="shared" si="4"/>
        <v>0</v>
      </c>
    </row>
    <row r="61" spans="4:53" x14ac:dyDescent="0.25">
      <c r="D61" t="s">
        <v>72</v>
      </c>
      <c r="E61">
        <f>K44/I51</f>
        <v>10.763707169874641</v>
      </c>
      <c r="M61">
        <v>-2.3323123180144678E-2</v>
      </c>
      <c r="N61">
        <v>-3.2015487354451699E-2</v>
      </c>
      <c r="O61">
        <v>-1.7147994127051425E-2</v>
      </c>
      <c r="P61">
        <v>3.1260998439288645E-3</v>
      </c>
      <c r="Q61">
        <v>2.5336862630604584E-2</v>
      </c>
      <c r="R61">
        <v>5.3825325329324492E-2</v>
      </c>
      <c r="S61">
        <v>9.9004498111752604E-2</v>
      </c>
      <c r="T61">
        <v>0.12730170471998337</v>
      </c>
      <c r="U61">
        <v>0.14244402812792734</v>
      </c>
      <c r="V61">
        <v>0.13696444483539738</v>
      </c>
      <c r="W61">
        <v>0.11953858825907404</v>
      </c>
      <c r="X61">
        <v>6.5317631378852825E-2</v>
      </c>
      <c r="Y61">
        <v>8.1818033748795704E-2</v>
      </c>
      <c r="Z61">
        <v>0.11593971155040106</v>
      </c>
      <c r="AA61">
        <v>0.10186967612527376</v>
      </c>
      <c r="AD61">
        <v>254.45847700459069</v>
      </c>
      <c r="AM61">
        <v>0</v>
      </c>
      <c r="AN61">
        <f t="shared" si="4"/>
        <v>0</v>
      </c>
      <c r="AO61">
        <f t="shared" si="4"/>
        <v>0</v>
      </c>
      <c r="AP61">
        <f t="shared" si="4"/>
        <v>0</v>
      </c>
      <c r="AQ61">
        <f t="shared" si="4"/>
        <v>0</v>
      </c>
      <c r="AR61">
        <f t="shared" si="4"/>
        <v>0</v>
      </c>
      <c r="AS61">
        <f t="shared" si="4"/>
        <v>0</v>
      </c>
      <c r="AT61">
        <f t="shared" si="4"/>
        <v>0</v>
      </c>
      <c r="AU61">
        <f t="shared" si="4"/>
        <v>0</v>
      </c>
      <c r="AV61">
        <f t="shared" si="4"/>
        <v>0</v>
      </c>
      <c r="AW61">
        <f t="shared" si="4"/>
        <v>1</v>
      </c>
      <c r="AX61">
        <f t="shared" si="4"/>
        <v>0</v>
      </c>
      <c r="AY61">
        <f t="shared" si="4"/>
        <v>0</v>
      </c>
      <c r="AZ61">
        <f t="shared" si="4"/>
        <v>0</v>
      </c>
      <c r="BA61">
        <f t="shared" si="4"/>
        <v>0</v>
      </c>
    </row>
    <row r="62" spans="4:53" x14ac:dyDescent="0.25">
      <c r="D62" t="s">
        <v>73</v>
      </c>
      <c r="E62">
        <f>K45/I52</f>
        <v>-8.4324538886753349</v>
      </c>
      <c r="M62">
        <v>-1.3665592449347841E-3</v>
      </c>
      <c r="N62">
        <v>5.4305191745791515E-2</v>
      </c>
      <c r="O62">
        <v>5.9733900851813848E-2</v>
      </c>
      <c r="P62">
        <v>5.363265614793411E-2</v>
      </c>
      <c r="Q62">
        <v>4.3401329892051255E-2</v>
      </c>
      <c r="R62">
        <v>1.9782369991166671E-2</v>
      </c>
      <c r="S62">
        <v>-3.9430695235613378E-2</v>
      </c>
      <c r="T62">
        <v>-6.2641788161629464E-2</v>
      </c>
      <c r="U62">
        <v>-5.7799173616039923E-2</v>
      </c>
      <c r="V62">
        <v>-8.9789023120299127E-3</v>
      </c>
      <c r="W62">
        <v>6.5317631378826846E-2</v>
      </c>
      <c r="X62">
        <v>0.21808228710449029</v>
      </c>
      <c r="Y62">
        <v>0.22002870338327618</v>
      </c>
      <c r="Z62">
        <v>0.18439651871906082</v>
      </c>
      <c r="AA62">
        <v>0.25153652935550319</v>
      </c>
      <c r="AD62">
        <v>232.30496410566104</v>
      </c>
      <c r="AM62">
        <v>0</v>
      </c>
      <c r="AN62">
        <f t="shared" si="4"/>
        <v>0</v>
      </c>
      <c r="AO62">
        <f t="shared" si="4"/>
        <v>0</v>
      </c>
      <c r="AP62">
        <f t="shared" si="4"/>
        <v>0</v>
      </c>
      <c r="AQ62">
        <f t="shared" si="4"/>
        <v>0</v>
      </c>
      <c r="AR62">
        <f t="shared" si="4"/>
        <v>0</v>
      </c>
      <c r="AS62">
        <f t="shared" si="4"/>
        <v>0</v>
      </c>
      <c r="AT62">
        <f t="shared" si="4"/>
        <v>0</v>
      </c>
      <c r="AU62">
        <f t="shared" si="4"/>
        <v>0</v>
      </c>
      <c r="AV62">
        <f t="shared" si="4"/>
        <v>0</v>
      </c>
      <c r="AW62">
        <f t="shared" si="4"/>
        <v>0</v>
      </c>
      <c r="AX62">
        <f t="shared" si="4"/>
        <v>1</v>
      </c>
      <c r="AY62">
        <f t="shared" si="4"/>
        <v>0</v>
      </c>
      <c r="AZ62">
        <f t="shared" si="4"/>
        <v>0</v>
      </c>
      <c r="BA62">
        <f t="shared" si="4"/>
        <v>0</v>
      </c>
    </row>
    <row r="63" spans="4:53" x14ac:dyDescent="0.25">
      <c r="M63">
        <v>-3.0550668610246412E-2</v>
      </c>
      <c r="N63">
        <v>2.327552069534311E-2</v>
      </c>
      <c r="O63">
        <v>3.3434945769711621E-2</v>
      </c>
      <c r="P63">
        <v>3.3573564863248029E-2</v>
      </c>
      <c r="Q63">
        <v>3.0122685976132269E-2</v>
      </c>
      <c r="R63">
        <v>1.5036471725923484E-2</v>
      </c>
      <c r="S63">
        <v>-3.0984959560976577E-2</v>
      </c>
      <c r="T63">
        <v>-4.5716692267844916E-2</v>
      </c>
      <c r="U63">
        <v>-3.6066648234653886E-2</v>
      </c>
      <c r="V63">
        <v>1.180484691047079E-2</v>
      </c>
      <c r="W63">
        <v>8.181803374878327E-2</v>
      </c>
      <c r="X63">
        <v>0.22002870338329017</v>
      </c>
      <c r="Y63">
        <v>0.2271616305752302</v>
      </c>
      <c r="Z63">
        <v>0.20163459439786413</v>
      </c>
      <c r="AA63">
        <v>0.26542797062739165</v>
      </c>
      <c r="AD63">
        <v>237.66347574730486</v>
      </c>
      <c r="AM63">
        <v>0</v>
      </c>
      <c r="AN63">
        <f t="shared" si="4"/>
        <v>0</v>
      </c>
      <c r="AO63">
        <f t="shared" si="4"/>
        <v>0</v>
      </c>
      <c r="AP63">
        <f t="shared" si="4"/>
        <v>0</v>
      </c>
      <c r="AQ63">
        <f t="shared" si="4"/>
        <v>0</v>
      </c>
      <c r="AR63">
        <f t="shared" si="4"/>
        <v>0</v>
      </c>
      <c r="AS63">
        <f t="shared" si="4"/>
        <v>0</v>
      </c>
      <c r="AT63">
        <f t="shared" si="4"/>
        <v>0</v>
      </c>
      <c r="AU63">
        <f t="shared" si="4"/>
        <v>0</v>
      </c>
      <c r="AV63">
        <f t="shared" si="4"/>
        <v>0</v>
      </c>
      <c r="AW63">
        <f t="shared" si="4"/>
        <v>0</v>
      </c>
      <c r="AX63">
        <f t="shared" si="4"/>
        <v>0</v>
      </c>
      <c r="AY63">
        <f t="shared" si="4"/>
        <v>1</v>
      </c>
      <c r="AZ63">
        <f t="shared" si="4"/>
        <v>0</v>
      </c>
      <c r="BA63">
        <f t="shared" si="4"/>
        <v>0</v>
      </c>
    </row>
    <row r="64" spans="4:53" x14ac:dyDescent="0.25">
      <c r="M64">
        <v>-7.2477235127727302E-2</v>
      </c>
      <c r="N64">
        <v>-3.6993730362198773E-2</v>
      </c>
      <c r="O64">
        <v>-1.8573048243108681E-2</v>
      </c>
      <c r="P64">
        <v>-4.0680039834772863E-3</v>
      </c>
      <c r="Q64">
        <v>9.0344411023554061E-3</v>
      </c>
      <c r="R64">
        <v>1.7590369696105834E-2</v>
      </c>
      <c r="S64">
        <v>1.4058337775300522E-2</v>
      </c>
      <c r="T64">
        <v>2.2752780312378817E-2</v>
      </c>
      <c r="U64">
        <v>4.097442138695051E-2</v>
      </c>
      <c r="V64">
        <v>7.4131124701473761E-2</v>
      </c>
      <c r="W64">
        <v>0.11593971155039684</v>
      </c>
      <c r="X64">
        <v>0.18439651871908369</v>
      </c>
      <c r="Y64">
        <v>0.20163459439787301</v>
      </c>
      <c r="Z64">
        <v>0.20611076356904823</v>
      </c>
      <c r="AA64">
        <v>0.24548895450521169</v>
      </c>
      <c r="AD64">
        <v>249.87701629749648</v>
      </c>
      <c r="AM64">
        <v>0</v>
      </c>
      <c r="AN64">
        <f t="shared" si="4"/>
        <v>0</v>
      </c>
      <c r="AO64">
        <f t="shared" si="4"/>
        <v>0</v>
      </c>
      <c r="AP64">
        <f t="shared" si="4"/>
        <v>0</v>
      </c>
      <c r="AQ64">
        <f t="shared" si="4"/>
        <v>0</v>
      </c>
      <c r="AR64">
        <f t="shared" si="4"/>
        <v>0</v>
      </c>
      <c r="AS64">
        <f t="shared" si="4"/>
        <v>0</v>
      </c>
      <c r="AT64">
        <f t="shared" si="4"/>
        <v>0</v>
      </c>
      <c r="AU64">
        <f t="shared" si="4"/>
        <v>0</v>
      </c>
      <c r="AV64">
        <f t="shared" si="4"/>
        <v>0</v>
      </c>
      <c r="AW64">
        <f t="shared" si="4"/>
        <v>0</v>
      </c>
      <c r="AX64">
        <f t="shared" si="4"/>
        <v>0</v>
      </c>
      <c r="AY64">
        <f t="shared" si="4"/>
        <v>0</v>
      </c>
      <c r="AZ64">
        <f t="shared" si="4"/>
        <v>1</v>
      </c>
      <c r="BA64">
        <f t="shared" si="4"/>
        <v>0</v>
      </c>
    </row>
    <row r="65" spans="4:53" x14ac:dyDescent="0.25">
      <c r="M65">
        <v>-7.9554971135558261E-2</v>
      </c>
      <c r="N65">
        <v>-1.729683708257157E-2</v>
      </c>
      <c r="O65">
        <v>-2.7043186395414587E-4</v>
      </c>
      <c r="P65">
        <v>6.3760336726932376E-3</v>
      </c>
      <c r="Q65">
        <v>9.3043579142202959E-3</v>
      </c>
      <c r="R65">
        <v>1.8035028948804044E-4</v>
      </c>
      <c r="S65">
        <v>-4.0987555550984212E-2</v>
      </c>
      <c r="T65">
        <v>-4.9744377437834775E-2</v>
      </c>
      <c r="U65">
        <v>-3.3245608867674026E-2</v>
      </c>
      <c r="V65">
        <v>2.2844421908148504E-2</v>
      </c>
      <c r="W65">
        <v>0.10186967612524511</v>
      </c>
      <c r="X65">
        <v>0.25153652935550341</v>
      </c>
      <c r="Y65">
        <v>0.26542797062737722</v>
      </c>
      <c r="Z65">
        <v>0.24548895450518793</v>
      </c>
      <c r="AA65">
        <v>0.31807148754038117</v>
      </c>
      <c r="AD65">
        <v>243.3430156380193</v>
      </c>
      <c r="AM65">
        <v>0</v>
      </c>
      <c r="AN65">
        <f t="shared" si="4"/>
        <v>0</v>
      </c>
      <c r="AO65">
        <f t="shared" si="4"/>
        <v>0</v>
      </c>
      <c r="AP65">
        <f t="shared" si="4"/>
        <v>0</v>
      </c>
      <c r="AQ65">
        <f t="shared" si="4"/>
        <v>0</v>
      </c>
      <c r="AR65">
        <f t="shared" si="4"/>
        <v>0</v>
      </c>
      <c r="AS65">
        <f t="shared" si="4"/>
        <v>0</v>
      </c>
      <c r="AT65">
        <f t="shared" si="4"/>
        <v>0</v>
      </c>
      <c r="AU65">
        <f t="shared" si="4"/>
        <v>0</v>
      </c>
      <c r="AV65">
        <f t="shared" si="4"/>
        <v>0</v>
      </c>
      <c r="AW65">
        <f t="shared" si="4"/>
        <v>0</v>
      </c>
      <c r="AX65">
        <f t="shared" si="4"/>
        <v>0</v>
      </c>
      <c r="AY65">
        <f t="shared" si="4"/>
        <v>0</v>
      </c>
      <c r="AZ65">
        <f t="shared" si="4"/>
        <v>0</v>
      </c>
      <c r="BA65">
        <f t="shared" si="4"/>
        <v>1</v>
      </c>
    </row>
    <row r="66" spans="4:53" x14ac:dyDescent="0.25">
      <c r="AD66">
        <f>SUM(AD51:AD65)</f>
        <v>3556.0749999987875</v>
      </c>
    </row>
    <row r="68" spans="4:53" x14ac:dyDescent="0.25">
      <c r="AM68" t="s">
        <v>117</v>
      </c>
    </row>
    <row r="69" spans="4:53" x14ac:dyDescent="0.25">
      <c r="D69" t="s">
        <v>76</v>
      </c>
      <c r="E69">
        <f>TDIST(ABS(E60),H$23-H$24,2)</f>
        <v>1.0002511935003236E-5</v>
      </c>
      <c r="S69" s="31" t="s">
        <v>120</v>
      </c>
      <c r="AM69">
        <f>(AM51-M51)*($H$34^2)</f>
        <v>20.239856958482701</v>
      </c>
      <c r="AN69">
        <f t="shared" ref="AN69:BA69" si="5">(AN51-N51)*($H$34^2)</f>
        <v>-6.5401609810727672</v>
      </c>
      <c r="AO69">
        <f t="shared" si="5"/>
        <v>-5.781916688584718</v>
      </c>
      <c r="AP69">
        <f t="shared" si="5"/>
        <v>-4.9178104196919339</v>
      </c>
      <c r="AQ69">
        <f t="shared" si="5"/>
        <v>-4.015783912520936</v>
      </c>
      <c r="AR69">
        <f t="shared" si="5"/>
        <v>-2.9908391889872692</v>
      </c>
      <c r="AS69">
        <f t="shared" si="5"/>
        <v>-1.6390880965548107</v>
      </c>
      <c r="AT69">
        <f t="shared" si="5"/>
        <v>-0.61788819323344646</v>
      </c>
      <c r="AU69">
        <f t="shared" si="5"/>
        <v>0.14573731149035346</v>
      </c>
      <c r="AV69">
        <f t="shared" si="5"/>
        <v>0.50558308397236207</v>
      </c>
      <c r="AW69">
        <f t="shared" si="5"/>
        <v>0.63151920406886464</v>
      </c>
      <c r="AX69">
        <f t="shared" si="5"/>
        <v>3.7002265949593278E-2</v>
      </c>
      <c r="AY69">
        <f t="shared" si="5"/>
        <v>0.82721914108519878</v>
      </c>
      <c r="AZ69">
        <f t="shared" si="5"/>
        <v>1.9624629809394136</v>
      </c>
      <c r="BA69">
        <f t="shared" si="5"/>
        <v>2.1541065346664103</v>
      </c>
    </row>
    <row r="70" spans="4:53" ht="21" x14ac:dyDescent="0.4">
      <c r="D70" t="s">
        <v>77</v>
      </c>
      <c r="E70">
        <f>TDIST(ABS(E61),H$23-H$24,2)</f>
        <v>1.6079837017289041E-7</v>
      </c>
      <c r="G70" t="s">
        <v>79</v>
      </c>
      <c r="AL70" s="27" t="s">
        <v>116</v>
      </c>
      <c r="AM70">
        <f t="shared" ref="AM70:AM83" si="6">(AM52-M52)*($H$34^2)</f>
        <v>-6.5401609810728569</v>
      </c>
      <c r="AN70">
        <f t="shared" ref="AN70:AN83" si="7">(AN52-N52)*($H$34^2)</f>
        <v>20.245081339310094</v>
      </c>
      <c r="AO70">
        <f t="shared" ref="AO70:AO83" si="8">(AO52-O52)*($H$34^2)</f>
        <v>-6.0650527568623867</v>
      </c>
      <c r="AP70">
        <f t="shared" ref="AP70:AP83" si="9">(AP52-P52)*($H$34^2)</f>
        <v>-5.0553128059599715</v>
      </c>
      <c r="AQ70">
        <f t="shared" ref="AQ70:AQ83" si="10">(AQ52-Q52)*($H$34^2)</f>
        <v>-3.9585588806106666</v>
      </c>
      <c r="AR70">
        <f t="shared" ref="AR70:AR83" si="11">(AR52-R52)*($H$34^2)</f>
        <v>-2.5797496986705868</v>
      </c>
      <c r="AS70">
        <f t="shared" ref="AS70:AS83" si="12">(AS52-S52)*($H$34^2)</f>
        <v>-0.45103169960624223</v>
      </c>
      <c r="AT70">
        <f t="shared" ref="AT70:AT83" si="13">(AT52-T52)*($H$34^2)</f>
        <v>0.91918440103933952</v>
      </c>
      <c r="AU70">
        <f t="shared" ref="AU70:AU83" si="14">(AU52-U52)*($H$34^2)</f>
        <v>1.6983553723481861</v>
      </c>
      <c r="AV70">
        <f t="shared" ref="AV70:AV83" si="15">(AV52-V52)*($H$34^2)</f>
        <v>1.5509899900208446</v>
      </c>
      <c r="AW70">
        <f t="shared" ref="AW70:AW83" si="16">(AW52-W52)*($H$34^2)</f>
        <v>0.86688197527332</v>
      </c>
      <c r="AX70">
        <f t="shared" ref="AX70:AX83" si="17">(AX52-X52)*($H$34^2)</f>
        <v>-1.4704193432051036</v>
      </c>
      <c r="AY70">
        <f t="shared" ref="AY70:AY83" si="18">(AY52-Y52)*($H$34^2)</f>
        <v>-0.63023027363170347</v>
      </c>
      <c r="AZ70">
        <f t="shared" ref="AZ70:AZ83" si="19">(AZ52-Z52)*($H$34^2)</f>
        <v>1.001677647260631</v>
      </c>
      <c r="BA70">
        <f t="shared" ref="BA70:BA83" si="20">(BA52-AA52)*($H$34^2)</f>
        <v>0.46834571437612166</v>
      </c>
    </row>
    <row r="71" spans="4:53" x14ac:dyDescent="0.25">
      <c r="D71" t="s">
        <v>78</v>
      </c>
      <c r="E71">
        <f>TDIST(ABS(E62),H$23-H$24,2)</f>
        <v>2.1845032017610389E-6</v>
      </c>
      <c r="T71" t="s">
        <v>100</v>
      </c>
      <c r="U71" t="s">
        <v>99</v>
      </c>
      <c r="AM71">
        <f t="shared" si="6"/>
        <v>-5.7819166885857456</v>
      </c>
      <c r="AN71">
        <f t="shared" si="7"/>
        <v>-6.0650527568633246</v>
      </c>
      <c r="AO71">
        <f t="shared" si="8"/>
        <v>21.659492421128803</v>
      </c>
      <c r="AP71">
        <f t="shared" si="9"/>
        <v>-4.5562905147312511</v>
      </c>
      <c r="AQ71">
        <f t="shared" si="10"/>
        <v>-3.6186089759662261</v>
      </c>
      <c r="AR71">
        <f t="shared" si="11"/>
        <v>-2.4329290196264517</v>
      </c>
      <c r="AS71">
        <f t="shared" si="12"/>
        <v>-0.58788819116540714</v>
      </c>
      <c r="AT71">
        <f t="shared" si="13"/>
        <v>0.59023625782838296</v>
      </c>
      <c r="AU71">
        <f t="shared" si="14"/>
        <v>1.2486814831040147</v>
      </c>
      <c r="AV71">
        <f t="shared" si="15"/>
        <v>1.0924652398983878</v>
      </c>
      <c r="AW71">
        <f t="shared" si="16"/>
        <v>0.46431550006523009</v>
      </c>
      <c r="AX71">
        <f t="shared" si="17"/>
        <v>-1.6174122663781878</v>
      </c>
      <c r="AY71">
        <f t="shared" si="18"/>
        <v>-0.9053165897833102</v>
      </c>
      <c r="AZ71">
        <f t="shared" si="19"/>
        <v>0.50290162912589864</v>
      </c>
      <c r="BA71">
        <f t="shared" si="20"/>
        <v>7.3224719582201695E-3</v>
      </c>
    </row>
    <row r="72" spans="4:53" x14ac:dyDescent="0.25">
      <c r="I72" s="33" t="s">
        <v>102</v>
      </c>
      <c r="J72" s="33"/>
      <c r="N72" s="33" t="s">
        <v>103</v>
      </c>
      <c r="O72" s="33"/>
      <c r="P72" s="33"/>
      <c r="Q72" s="33"/>
      <c r="R72" s="33"/>
      <c r="S72">
        <v>1</v>
      </c>
      <c r="T72">
        <f>INDEX(M$51:AA$65,S72,S72)</f>
        <v>0.25250622000001893</v>
      </c>
      <c r="U72" s="30">
        <f>2*AVERAGE(T$72:T$86)</f>
        <v>0.39999999999990909</v>
      </c>
      <c r="AL72" s="32" t="s">
        <v>119</v>
      </c>
      <c r="AM72">
        <f t="shared" si="6"/>
        <v>-4.9178104196927874</v>
      </c>
      <c r="AN72">
        <f t="shared" si="7"/>
        <v>-5.0553128059607175</v>
      </c>
      <c r="AO72">
        <f t="shared" si="8"/>
        <v>-4.5562905147310406</v>
      </c>
      <c r="AP72">
        <f t="shared" si="9"/>
        <v>23.165760773261599</v>
      </c>
      <c r="AQ72">
        <f t="shared" si="10"/>
        <v>-3.213778351499307</v>
      </c>
      <c r="AR72">
        <f t="shared" si="11"/>
        <v>-2.3467536970950946</v>
      </c>
      <c r="AS72">
        <f t="shared" si="12"/>
        <v>-1.0287904537144086</v>
      </c>
      <c r="AT72">
        <f t="shared" si="13"/>
        <v>-0.16693303013291907</v>
      </c>
      <c r="AU72">
        <f t="shared" si="14"/>
        <v>0.33951444152048327</v>
      </c>
      <c r="AV72">
        <f t="shared" si="15"/>
        <v>0.2888128486435495</v>
      </c>
      <c r="AW72">
        <f t="shared" si="16"/>
        <v>-8.4645271133844818E-2</v>
      </c>
      <c r="AX72">
        <f t="shared" si="17"/>
        <v>-1.4522091257241303</v>
      </c>
      <c r="AY72">
        <f t="shared" si="18"/>
        <v>-0.90906997302179116</v>
      </c>
      <c r="AZ72">
        <f t="shared" si="19"/>
        <v>0.11014916904356388</v>
      </c>
      <c r="BA72">
        <f t="shared" si="20"/>
        <v>-0.17264358975411895</v>
      </c>
    </row>
    <row r="73" spans="4:53" x14ac:dyDescent="0.25">
      <c r="I73" s="33"/>
      <c r="J73" s="33"/>
      <c r="M73" s="29"/>
      <c r="N73" s="33"/>
      <c r="O73" s="33"/>
      <c r="P73" s="33"/>
      <c r="Q73" s="33"/>
      <c r="R73" s="33"/>
      <c r="S73">
        <v>2</v>
      </c>
      <c r="T73">
        <f t="shared" ref="T73:T86" si="21">INDEX(M$51:AA$65,S73,S73)</f>
        <v>0.25231327435910678</v>
      </c>
      <c r="U73" s="30">
        <f t="shared" ref="U73:U86" si="22">2*AVERAGE(T$72:T$86)</f>
        <v>0.39999999999990909</v>
      </c>
      <c r="AL73" s="32"/>
      <c r="AM73">
        <f t="shared" si="6"/>
        <v>-4.0157839125212842</v>
      </c>
      <c r="AN73">
        <f t="shared" si="7"/>
        <v>-3.9585588806108949</v>
      </c>
      <c r="AO73">
        <f t="shared" si="8"/>
        <v>-3.6186089759654836</v>
      </c>
      <c r="AP73">
        <f t="shared" si="9"/>
        <v>-3.2137783514987657</v>
      </c>
      <c r="AQ73">
        <f t="shared" si="10"/>
        <v>24.291249866262589</v>
      </c>
      <c r="AR73">
        <f t="shared" si="11"/>
        <v>-2.2823018152884327</v>
      </c>
      <c r="AS73">
        <f t="shared" si="12"/>
        <v>-1.578603285241609</v>
      </c>
      <c r="AT73">
        <f t="shared" si="13"/>
        <v>-1.0774930670312035</v>
      </c>
      <c r="AU73">
        <f t="shared" si="14"/>
        <v>-0.73424512341885251</v>
      </c>
      <c r="AV73">
        <f t="shared" si="15"/>
        <v>-0.63846582310008493</v>
      </c>
      <c r="AW73">
        <f t="shared" si="16"/>
        <v>-0.68604514062932287</v>
      </c>
      <c r="AX73">
        <f t="shared" si="17"/>
        <v>-1.1751759443709977</v>
      </c>
      <c r="AY73">
        <f t="shared" si="18"/>
        <v>-0.8156306736918314</v>
      </c>
      <c r="AZ73">
        <f t="shared" si="19"/>
        <v>-0.24462517348433899</v>
      </c>
      <c r="BA73">
        <f t="shared" si="20"/>
        <v>-0.25193369940043392</v>
      </c>
    </row>
    <row r="74" spans="4:53" ht="17.399999999999999" x14ac:dyDescent="0.3">
      <c r="I74" s="23">
        <f>TINV(0.05,H23-H24)</f>
        <v>2.1788128296672284</v>
      </c>
      <c r="O74">
        <v>2.5000000000000001E-2</v>
      </c>
      <c r="P74">
        <v>0.97499999999999998</v>
      </c>
      <c r="S74">
        <v>3</v>
      </c>
      <c r="T74">
        <f t="shared" si="21"/>
        <v>0.20007656694604264</v>
      </c>
      <c r="U74" s="30">
        <f t="shared" si="22"/>
        <v>0.39999999999990909</v>
      </c>
      <c r="AL74" s="32"/>
      <c r="AM74">
        <f t="shared" si="6"/>
        <v>-2.9908391889879273</v>
      </c>
      <c r="AN74">
        <f t="shared" si="7"/>
        <v>-2.579749698671125</v>
      </c>
      <c r="AO74">
        <f t="shared" si="8"/>
        <v>-2.4329290196260067</v>
      </c>
      <c r="AP74">
        <f t="shared" si="9"/>
        <v>-2.3467536970948721</v>
      </c>
      <c r="AQ74">
        <f t="shared" si="10"/>
        <v>-2.2823018152887782</v>
      </c>
      <c r="AR74">
        <f t="shared" si="11"/>
        <v>24.788690694912784</v>
      </c>
      <c r="AS74">
        <f t="shared" si="12"/>
        <v>-2.481449048245131</v>
      </c>
      <c r="AT74">
        <f t="shared" si="13"/>
        <v>-2.4852682618946988</v>
      </c>
      <c r="AU74">
        <f t="shared" si="14"/>
        <v>-2.3415303283812818</v>
      </c>
      <c r="AV74">
        <f t="shared" si="15"/>
        <v>-1.9664783135901682</v>
      </c>
      <c r="AW74">
        <f t="shared" si="16"/>
        <v>-1.4574260208681928</v>
      </c>
      <c r="AX74">
        <f t="shared" si="17"/>
        <v>-0.5356463821293781</v>
      </c>
      <c r="AY74">
        <f t="shared" si="18"/>
        <v>-0.4071418987498901</v>
      </c>
      <c r="AZ74">
        <f t="shared" si="19"/>
        <v>-0.47629368433783553</v>
      </c>
      <c r="BA74">
        <f t="shared" si="20"/>
        <v>-4.8833370384572649E-3</v>
      </c>
    </row>
    <row r="75" spans="4:53" x14ac:dyDescent="0.25">
      <c r="O75">
        <f>CHIINV(O74,$C25)</f>
        <v>23.336664158645338</v>
      </c>
      <c r="P75">
        <f>CHIINV(P74,$C25)</f>
        <v>4.4037885069817033</v>
      </c>
      <c r="S75">
        <v>4</v>
      </c>
      <c r="T75">
        <f t="shared" si="21"/>
        <v>0.14444740778055754</v>
      </c>
      <c r="U75" s="30">
        <f t="shared" si="22"/>
        <v>0.39999999999990909</v>
      </c>
      <c r="AM75">
        <f t="shared" si="6"/>
        <v>-1.6390880965560206</v>
      </c>
      <c r="AN75">
        <f t="shared" si="7"/>
        <v>-0.45103169960730338</v>
      </c>
      <c r="AO75">
        <f t="shared" si="8"/>
        <v>-0.58788819116545976</v>
      </c>
      <c r="AP75">
        <f t="shared" si="9"/>
        <v>-1.0287904537146733</v>
      </c>
      <c r="AQ75">
        <f t="shared" si="10"/>
        <v>-1.5786032852424403</v>
      </c>
      <c r="AR75">
        <f t="shared" si="11"/>
        <v>-2.4814490482455849</v>
      </c>
      <c r="AS75">
        <f t="shared" si="12"/>
        <v>22.75404291310592</v>
      </c>
      <c r="AT75">
        <f t="shared" si="13"/>
        <v>-5.2150043926179235</v>
      </c>
      <c r="AU75">
        <f t="shared" si="14"/>
        <v>-5.3673162429288812</v>
      </c>
      <c r="AV75">
        <f t="shared" si="15"/>
        <v>-4.3599338936044552</v>
      </c>
      <c r="AW75">
        <f t="shared" si="16"/>
        <v>-2.680740540781962</v>
      </c>
      <c r="AX75">
        <f t="shared" si="17"/>
        <v>1.0676632404109565</v>
      </c>
      <c r="AY75">
        <f t="shared" si="18"/>
        <v>0.83897841849374943</v>
      </c>
      <c r="AZ75">
        <f t="shared" si="19"/>
        <v>-0.38065700780304973</v>
      </c>
      <c r="BA75">
        <f t="shared" si="20"/>
        <v>1.1098182802662035</v>
      </c>
    </row>
    <row r="76" spans="4:53" x14ac:dyDescent="0.25">
      <c r="E76">
        <v>-1</v>
      </c>
      <c r="F76">
        <v>1</v>
      </c>
      <c r="S76">
        <v>5</v>
      </c>
      <c r="T76">
        <f t="shared" si="21"/>
        <v>0.10288110134856149</v>
      </c>
      <c r="U76" s="30">
        <f t="shared" si="22"/>
        <v>0.39999999999990909</v>
      </c>
      <c r="AM76">
        <f t="shared" si="6"/>
        <v>-0.61788819323440247</v>
      </c>
      <c r="AN76">
        <f t="shared" si="7"/>
        <v>0.91918440103850974</v>
      </c>
      <c r="AO76">
        <f t="shared" si="8"/>
        <v>0.59023625782857536</v>
      </c>
      <c r="AP76">
        <f t="shared" si="9"/>
        <v>-0.16693303013294311</v>
      </c>
      <c r="AQ76">
        <f t="shared" si="10"/>
        <v>-1.0774930670318137</v>
      </c>
      <c r="AR76">
        <f t="shared" si="11"/>
        <v>-2.4852682618949031</v>
      </c>
      <c r="AS76">
        <f t="shared" si="12"/>
        <v>-5.2150043926177192</v>
      </c>
      <c r="AT76">
        <f t="shared" si="13"/>
        <v>20.469325570866829</v>
      </c>
      <c r="AU76">
        <f t="shared" si="14"/>
        <v>-6.9583470825142859</v>
      </c>
      <c r="AV76">
        <f t="shared" si="15"/>
        <v>-5.6757376476811157</v>
      </c>
      <c r="AW76">
        <f t="shared" si="16"/>
        <v>-3.4469427880770462</v>
      </c>
      <c r="AX76">
        <f t="shared" si="17"/>
        <v>1.6961490061021969</v>
      </c>
      <c r="AY76">
        <f t="shared" si="18"/>
        <v>1.2378689119206463</v>
      </c>
      <c r="AZ76">
        <f t="shared" si="19"/>
        <v>-0.61607605474698246</v>
      </c>
      <c r="BA76">
        <f t="shared" si="20"/>
        <v>1.3469263701835008</v>
      </c>
    </row>
    <row r="77" spans="4:53" x14ac:dyDescent="0.25">
      <c r="D77" t="s">
        <v>80</v>
      </c>
      <c r="E77">
        <f t="shared" ref="E77:F79" si="23">$K43+E$76*$I$74*$I50</f>
        <v>-573.6947201801363</v>
      </c>
      <c r="F77">
        <f t="shared" si="23"/>
        <v>-308.84916964393187</v>
      </c>
      <c r="S77">
        <v>6</v>
      </c>
      <c r="T77">
        <f t="shared" si="21"/>
        <v>8.4509730142886097E-2</v>
      </c>
      <c r="U77" s="30">
        <f t="shared" si="22"/>
        <v>0.39999999999990909</v>
      </c>
      <c r="AM77">
        <f t="shared" si="6"/>
        <v>0.14573731148974772</v>
      </c>
      <c r="AN77">
        <f t="shared" si="7"/>
        <v>1.6983553723477562</v>
      </c>
      <c r="AO77">
        <f t="shared" si="8"/>
        <v>1.2486814831046567</v>
      </c>
      <c r="AP77">
        <f t="shared" si="9"/>
        <v>0.3395144415208981</v>
      </c>
      <c r="AQ77">
        <f t="shared" si="10"/>
        <v>-0.73424512341898629</v>
      </c>
      <c r="AR77">
        <f t="shared" si="11"/>
        <v>-2.3415303283809932</v>
      </c>
      <c r="AS77">
        <f t="shared" si="12"/>
        <v>-5.3673162429281716</v>
      </c>
      <c r="AT77">
        <f t="shared" si="13"/>
        <v>-6.9583470825137441</v>
      </c>
      <c r="AU77">
        <f t="shared" si="14"/>
        <v>19.645578941264198</v>
      </c>
      <c r="AV77">
        <f t="shared" si="15"/>
        <v>-6.1518060442464098</v>
      </c>
      <c r="AW77">
        <f t="shared" si="16"/>
        <v>-3.8569508282716067</v>
      </c>
      <c r="AX77">
        <f t="shared" si="17"/>
        <v>1.5650257401569625</v>
      </c>
      <c r="AY77">
        <f t="shared" si="18"/>
        <v>0.97657508433269236</v>
      </c>
      <c r="AZ77">
        <f t="shared" si="19"/>
        <v>-1.1094626470710867</v>
      </c>
      <c r="BA77">
        <f t="shared" si="20"/>
        <v>0.90018992262309983</v>
      </c>
    </row>
    <row r="78" spans="4:53" x14ac:dyDescent="0.25">
      <c r="D78" t="s">
        <v>81</v>
      </c>
      <c r="E78">
        <f t="shared" si="23"/>
        <v>0.49867011730289906</v>
      </c>
      <c r="F78">
        <f t="shared" si="23"/>
        <v>0.75179119399747085</v>
      </c>
      <c r="S78">
        <v>7</v>
      </c>
      <c r="T78">
        <f t="shared" si="21"/>
        <v>0.15965287786923277</v>
      </c>
      <c r="U78" s="30">
        <f t="shared" si="22"/>
        <v>0.39999999999990909</v>
      </c>
      <c r="AM78">
        <f t="shared" si="6"/>
        <v>0.50558308397149032</v>
      </c>
      <c r="AN78">
        <f t="shared" si="7"/>
        <v>1.5509899900201471</v>
      </c>
      <c r="AO78">
        <f t="shared" si="8"/>
        <v>1.0924652398987245</v>
      </c>
      <c r="AP78">
        <f t="shared" si="9"/>
        <v>0.28881284864368179</v>
      </c>
      <c r="AQ78">
        <f t="shared" si="10"/>
        <v>-0.6384658231005329</v>
      </c>
      <c r="AR78">
        <f t="shared" si="11"/>
        <v>-1.9664783135901862</v>
      </c>
      <c r="AS78">
        <f t="shared" si="12"/>
        <v>-4.359933893604043</v>
      </c>
      <c r="AT78">
        <f t="shared" si="13"/>
        <v>-5.6757376476808989</v>
      </c>
      <c r="AU78">
        <f t="shared" si="14"/>
        <v>-6.1518060442467739</v>
      </c>
      <c r="AV78">
        <f t="shared" si="15"/>
        <v>21.765471635236874</v>
      </c>
      <c r="AW78">
        <f t="shared" si="16"/>
        <v>-3.70858038693813</v>
      </c>
      <c r="AX78">
        <f t="shared" si="17"/>
        <v>0.24312135204580299</v>
      </c>
      <c r="AY78">
        <f t="shared" si="18"/>
        <v>-0.31963933249676724</v>
      </c>
      <c r="AZ78">
        <f t="shared" si="19"/>
        <v>-2.0072452778524967</v>
      </c>
      <c r="BA78">
        <f t="shared" si="20"/>
        <v>-0.61855743029786225</v>
      </c>
    </row>
    <row r="79" spans="4:53" x14ac:dyDescent="0.25">
      <c r="D79" t="s">
        <v>82</v>
      </c>
      <c r="E79">
        <f t="shared" si="23"/>
        <v>-15.758065623981631</v>
      </c>
      <c r="F79">
        <f t="shared" si="23"/>
        <v>-9.2868541346087365</v>
      </c>
      <c r="S79">
        <v>8</v>
      </c>
      <c r="T79">
        <f t="shared" si="21"/>
        <v>0.24403153755467333</v>
      </c>
      <c r="U79" s="30">
        <f t="shared" si="22"/>
        <v>0.39999999999990909</v>
      </c>
      <c r="AM79">
        <f t="shared" si="6"/>
        <v>0.63151920406777495</v>
      </c>
      <c r="AN79">
        <f t="shared" si="7"/>
        <v>0.86688197527239708</v>
      </c>
      <c r="AO79">
        <f t="shared" si="8"/>
        <v>0.46431550006533984</v>
      </c>
      <c r="AP79">
        <f t="shared" si="9"/>
        <v>-8.4645271133971078E-2</v>
      </c>
      <c r="AQ79">
        <f t="shared" si="10"/>
        <v>-0.68604514063003386</v>
      </c>
      <c r="AR79">
        <f t="shared" si="11"/>
        <v>-1.4574260208684964</v>
      </c>
      <c r="AS79">
        <f t="shared" si="12"/>
        <v>-2.6807405407818838</v>
      </c>
      <c r="AT79">
        <f t="shared" si="13"/>
        <v>-3.4469427880771546</v>
      </c>
      <c r="AU79">
        <f t="shared" si="14"/>
        <v>-3.8569508282723226</v>
      </c>
      <c r="AV79">
        <f t="shared" si="15"/>
        <v>-3.7085803869384817</v>
      </c>
      <c r="AW79">
        <f t="shared" si="16"/>
        <v>23.84021580902056</v>
      </c>
      <c r="AX79">
        <f t="shared" si="17"/>
        <v>-1.7686026979046114</v>
      </c>
      <c r="AY79">
        <f t="shared" si="18"/>
        <v>-2.2153833837921399</v>
      </c>
      <c r="AZ79">
        <f t="shared" si="19"/>
        <v>-3.1392945872913107</v>
      </c>
      <c r="BA79">
        <f t="shared" si="20"/>
        <v>-2.758320842726683</v>
      </c>
    </row>
    <row r="80" spans="4:53" x14ac:dyDescent="0.25">
      <c r="D80" t="s">
        <v>101</v>
      </c>
      <c r="E80">
        <f>$K17/O75</f>
        <v>13.923304638001351</v>
      </c>
      <c r="F80">
        <f>$K17/P75</f>
        <v>73.782717721438601</v>
      </c>
      <c r="S80">
        <v>9</v>
      </c>
      <c r="T80">
        <f t="shared" si="21"/>
        <v>0.27445396016304313</v>
      </c>
      <c r="U80" s="30">
        <f t="shared" si="22"/>
        <v>0.39999999999990909</v>
      </c>
      <c r="AM80">
        <f t="shared" si="6"/>
        <v>3.7002265948986035E-2</v>
      </c>
      <c r="AN80">
        <f t="shared" si="7"/>
        <v>-1.4704193432055364</v>
      </c>
      <c r="AO80">
        <f t="shared" si="8"/>
        <v>-1.6174122663775625</v>
      </c>
      <c r="AP80">
        <f t="shared" si="9"/>
        <v>-1.4522091257236975</v>
      </c>
      <c r="AQ80">
        <f t="shared" si="10"/>
        <v>-1.175175944371148</v>
      </c>
      <c r="AR80">
        <f t="shared" si="11"/>
        <v>-0.53564638212909854</v>
      </c>
      <c r="AS80">
        <f t="shared" si="12"/>
        <v>1.0676632404116599</v>
      </c>
      <c r="AT80">
        <f t="shared" si="13"/>
        <v>1.69614900610275</v>
      </c>
      <c r="AU80">
        <f t="shared" si="14"/>
        <v>1.5650257401569083</v>
      </c>
      <c r="AV80">
        <f t="shared" si="15"/>
        <v>0.24312135204613966</v>
      </c>
      <c r="AW80">
        <f t="shared" si="16"/>
        <v>-1.768602697903908</v>
      </c>
      <c r="AX80">
        <f t="shared" si="17"/>
        <v>21.171952310171015</v>
      </c>
      <c r="AY80">
        <f t="shared" si="18"/>
        <v>-5.9577077460604988</v>
      </c>
      <c r="AZ80">
        <f t="shared" si="19"/>
        <v>-4.9928966131545121</v>
      </c>
      <c r="BA80">
        <f t="shared" si="20"/>
        <v>-6.8108437959024881</v>
      </c>
    </row>
    <row r="81" spans="4:53" x14ac:dyDescent="0.25">
      <c r="S81">
        <v>10</v>
      </c>
      <c r="T81">
        <f t="shared" si="21"/>
        <v>0.19616256678697197</v>
      </c>
      <c r="U81" s="30">
        <f t="shared" si="22"/>
        <v>0.39999999999990909</v>
      </c>
      <c r="AM81">
        <f t="shared" si="6"/>
        <v>0.82721914108423833</v>
      </c>
      <c r="AN81">
        <f t="shared" si="7"/>
        <v>-0.63023027363245798</v>
      </c>
      <c r="AO81">
        <f t="shared" si="8"/>
        <v>-0.90531658978300367</v>
      </c>
      <c r="AP81">
        <f t="shared" si="9"/>
        <v>-0.909069973021713</v>
      </c>
      <c r="AQ81">
        <f t="shared" si="10"/>
        <v>-0.81563067369232889</v>
      </c>
      <c r="AR81">
        <f t="shared" si="11"/>
        <v>-0.40714189874993817</v>
      </c>
      <c r="AS81">
        <f t="shared" si="12"/>
        <v>0.83897841849406807</v>
      </c>
      <c r="AT81">
        <f t="shared" si="13"/>
        <v>1.2378689119208146</v>
      </c>
      <c r="AU81">
        <f t="shared" si="14"/>
        <v>0.97657508433224138</v>
      </c>
      <c r="AV81">
        <f t="shared" si="15"/>
        <v>-0.31963933249681531</v>
      </c>
      <c r="AW81">
        <f t="shared" si="16"/>
        <v>-2.2153833837918033</v>
      </c>
      <c r="AX81">
        <f t="shared" si="17"/>
        <v>-5.9577077460608772</v>
      </c>
      <c r="AY81">
        <f t="shared" si="18"/>
        <v>20.926111317186812</v>
      </c>
      <c r="AZ81">
        <f t="shared" si="19"/>
        <v>-5.4596512475254997</v>
      </c>
      <c r="BA81">
        <f t="shared" si="20"/>
        <v>-7.1869817542547203</v>
      </c>
    </row>
    <row r="82" spans="4:53" x14ac:dyDescent="0.25">
      <c r="S82">
        <v>11</v>
      </c>
      <c r="T82">
        <f t="shared" si="21"/>
        <v>0.11953858825907404</v>
      </c>
      <c r="U82" s="30">
        <f t="shared" si="22"/>
        <v>0.39999999999990909</v>
      </c>
      <c r="AM82">
        <f t="shared" si="6"/>
        <v>1.9624629809381902</v>
      </c>
      <c r="AN82">
        <f t="shared" si="7"/>
        <v>1.0016776472596209</v>
      </c>
      <c r="AO82">
        <f t="shared" si="8"/>
        <v>0.5029016291259677</v>
      </c>
      <c r="AP82">
        <f t="shared" si="9"/>
        <v>0.11014916904341357</v>
      </c>
      <c r="AQ82">
        <f t="shared" si="10"/>
        <v>-0.24462517348507548</v>
      </c>
      <c r="AR82">
        <f t="shared" si="11"/>
        <v>-0.47629368433810909</v>
      </c>
      <c r="AS82">
        <f t="shared" si="12"/>
        <v>-0.38065700780295958</v>
      </c>
      <c r="AT82">
        <f t="shared" si="13"/>
        <v>-0.61607605474702454</v>
      </c>
      <c r="AU82">
        <f t="shared" si="14"/>
        <v>-1.1094626470717841</v>
      </c>
      <c r="AV82">
        <f t="shared" si="15"/>
        <v>-2.0072452778527614</v>
      </c>
      <c r="AW82">
        <f t="shared" si="16"/>
        <v>-3.1392945872911966</v>
      </c>
      <c r="AX82">
        <f t="shared" si="17"/>
        <v>-4.9928966131551311</v>
      </c>
      <c r="AY82">
        <f t="shared" si="18"/>
        <v>-5.4596512475257404</v>
      </c>
      <c r="AZ82">
        <f t="shared" si="19"/>
        <v>21.496104738479467</v>
      </c>
      <c r="BA82">
        <f t="shared" si="20"/>
        <v>-6.6470938715678392</v>
      </c>
    </row>
    <row r="83" spans="4:53" x14ac:dyDescent="0.25">
      <c r="S83">
        <v>12</v>
      </c>
      <c r="T83">
        <f t="shared" si="21"/>
        <v>0.21808228710449029</v>
      </c>
      <c r="U83" s="30">
        <f t="shared" si="22"/>
        <v>0.39999999999990909</v>
      </c>
      <c r="AM83">
        <f t="shared" si="6"/>
        <v>2.1541065346656936</v>
      </c>
      <c r="AN83">
        <f t="shared" si="7"/>
        <v>0.46834571437562561</v>
      </c>
      <c r="AO83">
        <f t="shared" si="8"/>
        <v>7.3224719588274112E-3</v>
      </c>
      <c r="AP83">
        <f t="shared" si="9"/>
        <v>-0.17264358975372815</v>
      </c>
      <c r="AQ83">
        <f t="shared" si="10"/>
        <v>-0.25193369940061583</v>
      </c>
      <c r="AR83">
        <f t="shared" si="11"/>
        <v>-4.8833370381476324E-3</v>
      </c>
      <c r="AS83">
        <f t="shared" si="12"/>
        <v>1.109818280266901</v>
      </c>
      <c r="AT83">
        <f t="shared" si="13"/>
        <v>1.3469263701840779</v>
      </c>
      <c r="AU83">
        <f t="shared" si="14"/>
        <v>0.90018992262303965</v>
      </c>
      <c r="AV83">
        <f t="shared" si="15"/>
        <v>-0.61855743029750154</v>
      </c>
      <c r="AW83">
        <f t="shared" si="16"/>
        <v>-2.7583208427259072</v>
      </c>
      <c r="AX83">
        <f t="shared" si="17"/>
        <v>-6.8108437959024934</v>
      </c>
      <c r="AY83">
        <f t="shared" si="18"/>
        <v>-7.1869817542543295</v>
      </c>
      <c r="AZ83">
        <f t="shared" si="19"/>
        <v>-6.6470938715671961</v>
      </c>
      <c r="BA83">
        <f t="shared" si="20"/>
        <v>18.464549026874746</v>
      </c>
    </row>
    <row r="84" spans="4:53" x14ac:dyDescent="0.25">
      <c r="S84">
        <v>13</v>
      </c>
      <c r="T84">
        <f t="shared" si="21"/>
        <v>0.2271616305752302</v>
      </c>
      <c r="U84" s="30">
        <f t="shared" si="22"/>
        <v>0.39999999999990909</v>
      </c>
    </row>
    <row r="85" spans="4:53" x14ac:dyDescent="0.25">
      <c r="S85">
        <v>14</v>
      </c>
      <c r="T85">
        <f t="shared" si="21"/>
        <v>0.20611076356904823</v>
      </c>
      <c r="U85" s="30">
        <f t="shared" si="22"/>
        <v>0.39999999999990909</v>
      </c>
    </row>
    <row r="86" spans="4:53" x14ac:dyDescent="0.25">
      <c r="D86" t="s">
        <v>84</v>
      </c>
      <c r="E86">
        <v>1</v>
      </c>
      <c r="F86">
        <v>1405</v>
      </c>
      <c r="G86">
        <v>16</v>
      </c>
      <c r="I86" s="24" t="s">
        <v>87</v>
      </c>
      <c r="J86">
        <f>MMULT(E86:G86,K43:K45)</f>
        <v>236.81776820775292</v>
      </c>
      <c r="K86" t="s">
        <v>92</v>
      </c>
      <c r="S86">
        <v>15</v>
      </c>
      <c r="T86">
        <f t="shared" si="21"/>
        <v>0.31807148754038117</v>
      </c>
      <c r="U86" s="30">
        <f t="shared" si="22"/>
        <v>0.39999999999990909</v>
      </c>
      <c r="AM86" t="s">
        <v>115</v>
      </c>
      <c r="AQ86">
        <f>AO71</f>
        <v>21.659492421128803</v>
      </c>
    </row>
    <row r="87" spans="4:53" x14ac:dyDescent="0.25">
      <c r="I87" s="24"/>
      <c r="T87">
        <f>AVERAGE(T72:T86)</f>
        <v>0.19999999999995455</v>
      </c>
    </row>
    <row r="88" spans="4:53" ht="12.75" customHeight="1" x14ac:dyDescent="0.25">
      <c r="I88" s="24"/>
      <c r="J88" s="26">
        <f>TREND(y,X,E86:G86,0)</f>
        <v>236.81776820779257</v>
      </c>
      <c r="K88" t="s">
        <v>93</v>
      </c>
      <c r="AM88" t="s">
        <v>118</v>
      </c>
      <c r="AS88">
        <f>AQ70</f>
        <v>-3.9585588806106666</v>
      </c>
    </row>
    <row r="89" spans="4:53" ht="12.75" customHeight="1" x14ac:dyDescent="0.25">
      <c r="S89" t="s">
        <v>104</v>
      </c>
    </row>
    <row r="90" spans="4:53" ht="12.75" customHeight="1" x14ac:dyDescent="0.25"/>
    <row r="91" spans="4:53" ht="12.75" customHeight="1" x14ac:dyDescent="0.25">
      <c r="J91" s="32" t="s">
        <v>97</v>
      </c>
      <c r="K91" s="32" t="s">
        <v>98</v>
      </c>
      <c r="L91" s="32"/>
    </row>
    <row r="92" spans="4:53" ht="12.75" customHeight="1" x14ac:dyDescent="0.25">
      <c r="D92" t="s">
        <v>85</v>
      </c>
      <c r="E92">
        <f t="array" ref="E92:G92">MMULT(E86:G86,K33:M35)</f>
        <v>5.0697377241561341</v>
      </c>
      <c r="F92">
        <v>-5.0054615985571232E-3</v>
      </c>
      <c r="G92">
        <v>0.15370228376111195</v>
      </c>
      <c r="J92" s="32"/>
      <c r="K92" s="32"/>
      <c r="L92" s="32"/>
    </row>
    <row r="93" spans="4:53" ht="12.75" customHeight="1" x14ac:dyDescent="0.25">
      <c r="D93" t="s">
        <v>86</v>
      </c>
      <c r="E93">
        <f t="array" ref="E93">MMULT(E92:G92,TRANSPOSE(E86:G86))</f>
        <v>0.49630071836116674</v>
      </c>
      <c r="J93" s="32"/>
      <c r="K93" s="32"/>
      <c r="L93" s="32"/>
    </row>
    <row r="94" spans="4:53" ht="12.75" customHeight="1" x14ac:dyDescent="0.25">
      <c r="J94" s="32"/>
      <c r="K94" s="32"/>
      <c r="L94" s="32"/>
    </row>
    <row r="95" spans="4:53" ht="12.75" customHeight="1" x14ac:dyDescent="0.25">
      <c r="J95" s="32"/>
      <c r="K95" s="32"/>
      <c r="L95" s="32"/>
    </row>
    <row r="96" spans="4:53" ht="12.75" customHeight="1" x14ac:dyDescent="0.25">
      <c r="J96" s="32"/>
      <c r="K96" s="32"/>
      <c r="L96" s="32"/>
      <c r="N96">
        <v>-1</v>
      </c>
      <c r="O96">
        <v>1</v>
      </c>
    </row>
    <row r="97" spans="4:12" x14ac:dyDescent="0.25">
      <c r="G97">
        <f>H34^2*(1+E93)</f>
        <v>40.515270249480466</v>
      </c>
      <c r="J97" s="32"/>
      <c r="K97" s="32"/>
      <c r="L97" s="32"/>
    </row>
    <row r="98" spans="4:12" x14ac:dyDescent="0.25">
      <c r="J98" s="28">
        <f>$J86+N96*$I74*SQRT($G97)</f>
        <v>222.94927449510891</v>
      </c>
      <c r="K98" s="28">
        <f>$J86+O96*$I74*SQRT($G97)</f>
        <v>250.68626192039693</v>
      </c>
    </row>
    <row r="100" spans="4:12" x14ac:dyDescent="0.25">
      <c r="J100" s="37" t="s">
        <v>88</v>
      </c>
      <c r="K100" s="37"/>
    </row>
    <row r="105" spans="4:12" x14ac:dyDescent="0.25">
      <c r="D105" t="s">
        <v>24</v>
      </c>
    </row>
    <row r="106" spans="4:12" ht="13.8" thickBot="1" x14ac:dyDescent="0.3"/>
    <row r="107" spans="4:12" x14ac:dyDescent="0.25">
      <c r="D107" s="12" t="s">
        <v>25</v>
      </c>
      <c r="E107" s="12"/>
    </row>
    <row r="108" spans="4:12" x14ac:dyDescent="0.25">
      <c r="D108" s="9" t="s">
        <v>26</v>
      </c>
      <c r="E108" s="9">
        <v>0.97329540516510882</v>
      </c>
    </row>
    <row r="109" spans="4:12" x14ac:dyDescent="0.25">
      <c r="D109" s="9" t="s">
        <v>27</v>
      </c>
      <c r="E109" s="9">
        <v>0.94730394571551324</v>
      </c>
    </row>
    <row r="110" spans="4:12" x14ac:dyDescent="0.25">
      <c r="D110" s="9" t="s">
        <v>28</v>
      </c>
      <c r="E110" s="9">
        <v>0.93852127000143215</v>
      </c>
    </row>
    <row r="111" spans="4:12" x14ac:dyDescent="0.25">
      <c r="D111" s="9" t="s">
        <v>29</v>
      </c>
      <c r="E111" s="9">
        <v>5.203552346839162</v>
      </c>
    </row>
    <row r="112" spans="4:12" ht="13.8" thickBot="1" x14ac:dyDescent="0.3">
      <c r="D112" s="10" t="s">
        <v>30</v>
      </c>
      <c r="E112" s="10">
        <v>15</v>
      </c>
    </row>
    <row r="114" spans="4:12" ht="13.8" thickBot="1" x14ac:dyDescent="0.3">
      <c r="D114" t="s">
        <v>31</v>
      </c>
    </row>
    <row r="115" spans="4:12" x14ac:dyDescent="0.25">
      <c r="D115" s="11"/>
      <c r="E115" s="11" t="s">
        <v>36</v>
      </c>
      <c r="F115" s="11" t="s">
        <v>37</v>
      </c>
      <c r="G115" s="11" t="s">
        <v>38</v>
      </c>
      <c r="H115" s="11" t="s">
        <v>39</v>
      </c>
      <c r="I115" s="11" t="s">
        <v>40</v>
      </c>
    </row>
    <row r="116" spans="4:12" x14ac:dyDescent="0.25">
      <c r="D116" s="9" t="s">
        <v>32</v>
      </c>
      <c r="E116" s="9">
        <v>2</v>
      </c>
      <c r="F116" s="9">
        <v>5841.0691830177902</v>
      </c>
      <c r="G116" s="9">
        <v>2920.5345915088951</v>
      </c>
      <c r="H116" s="9">
        <v>107.86051729050148</v>
      </c>
      <c r="I116" s="9">
        <v>2.1412559705147262E-8</v>
      </c>
    </row>
    <row r="117" spans="4:12" x14ac:dyDescent="0.25">
      <c r="D117" s="9" t="s">
        <v>33</v>
      </c>
      <c r="E117" s="9">
        <v>12</v>
      </c>
      <c r="F117" s="9">
        <v>324.92348431554421</v>
      </c>
      <c r="G117" s="9">
        <v>27.07695702629535</v>
      </c>
      <c r="H117" s="9"/>
      <c r="I117" s="9"/>
    </row>
    <row r="118" spans="4:12" ht="13.8" thickBot="1" x14ac:dyDescent="0.3">
      <c r="D118" s="10" t="s">
        <v>34</v>
      </c>
      <c r="E118" s="10">
        <v>14</v>
      </c>
      <c r="F118" s="10">
        <v>6165.9926673333348</v>
      </c>
      <c r="G118" s="10"/>
      <c r="H118" s="10"/>
      <c r="I118" s="10"/>
    </row>
    <row r="119" spans="4:12" ht="13.8" thickBot="1" x14ac:dyDescent="0.3"/>
    <row r="120" spans="4:12" x14ac:dyDescent="0.25">
      <c r="D120" s="11"/>
      <c r="E120" s="11" t="s">
        <v>41</v>
      </c>
      <c r="F120" s="11" t="s">
        <v>29</v>
      </c>
      <c r="G120" s="11" t="s">
        <v>42</v>
      </c>
      <c r="H120" s="11" t="s">
        <v>43</v>
      </c>
      <c r="I120" s="11" t="s">
        <v>44</v>
      </c>
      <c r="J120" s="11" t="s">
        <v>45</v>
      </c>
      <c r="K120" s="11" t="s">
        <v>46</v>
      </c>
      <c r="L120" s="11" t="s">
        <v>47</v>
      </c>
    </row>
    <row r="121" spans="4:12" x14ac:dyDescent="0.25">
      <c r="D121" s="9" t="s">
        <v>35</v>
      </c>
      <c r="E121" s="9">
        <v>-441.27194491216244</v>
      </c>
      <c r="F121" s="9">
        <v>60.777490138218887</v>
      </c>
      <c r="G121" s="9">
        <v>-7.2604502737548238</v>
      </c>
      <c r="H121" s="9">
        <v>1.0002511934272109E-5</v>
      </c>
      <c r="I121" s="9">
        <v>-573.69472002821226</v>
      </c>
      <c r="J121" s="9">
        <v>-308.84916979611262</v>
      </c>
      <c r="K121" s="9">
        <v>-573.69472002821226</v>
      </c>
      <c r="L121" s="9">
        <v>-308.84916979611262</v>
      </c>
    </row>
    <row r="122" spans="4:12" x14ac:dyDescent="0.25">
      <c r="D122" s="9" t="s">
        <v>0</v>
      </c>
      <c r="E122" s="9">
        <v>0.62523065565036051</v>
      </c>
      <c r="F122" s="9">
        <v>5.8086925422886022E-2</v>
      </c>
      <c r="G122" s="9">
        <v>10.763707169875824</v>
      </c>
      <c r="H122" s="9">
        <v>1.6079837016015278E-7</v>
      </c>
      <c r="I122" s="9">
        <v>0.49867011744839568</v>
      </c>
      <c r="J122" s="9">
        <v>0.7517911938523254</v>
      </c>
      <c r="K122" s="9">
        <v>0.49867011744839568</v>
      </c>
      <c r="L122" s="9">
        <v>0.7517911938523254</v>
      </c>
    </row>
    <row r="123" spans="4:12" ht="13.8" thickBot="1" x14ac:dyDescent="0.3">
      <c r="D123" s="10" t="s">
        <v>1</v>
      </c>
      <c r="E123" s="10">
        <v>-12.52245987930009</v>
      </c>
      <c r="F123" s="10">
        <v>1.4850315275503265</v>
      </c>
      <c r="G123" s="10">
        <v>-8.4324538886772658</v>
      </c>
      <c r="H123" s="10">
        <v>2.1845032013299122E-6</v>
      </c>
      <c r="I123" s="10">
        <v>-15.758065620271278</v>
      </c>
      <c r="J123" s="10">
        <v>-9.2868541383289021</v>
      </c>
      <c r="K123" s="10">
        <v>-15.758065620271278</v>
      </c>
      <c r="L123" s="10">
        <v>-9.2868541383289021</v>
      </c>
    </row>
    <row r="127" spans="4:12" x14ac:dyDescent="0.25">
      <c r="D127" t="s">
        <v>48</v>
      </c>
    </row>
    <row r="128" spans="4:12" ht="13.8" thickBot="1" x14ac:dyDescent="0.3"/>
    <row r="129" spans="4:6" x14ac:dyDescent="0.25">
      <c r="D129" s="11" t="s">
        <v>49</v>
      </c>
      <c r="E129" s="11" t="s">
        <v>83</v>
      </c>
      <c r="F129" s="11" t="s">
        <v>50</v>
      </c>
    </row>
    <row r="130" spans="4:6" x14ac:dyDescent="0.25">
      <c r="D130" s="9">
        <v>1</v>
      </c>
      <c r="E130" s="9">
        <v>209.48716333112324</v>
      </c>
      <c r="F130" s="9">
        <v>0.46483666887675668</v>
      </c>
    </row>
    <row r="131" spans="4:6" x14ac:dyDescent="0.25">
      <c r="D131" s="9">
        <v>2</v>
      </c>
      <c r="E131" s="9">
        <v>205.04518444544837</v>
      </c>
      <c r="F131" s="9">
        <v>2.7798155545516181</v>
      </c>
    </row>
    <row r="132" spans="4:6" x14ac:dyDescent="0.25">
      <c r="D132" s="9">
        <v>3</v>
      </c>
      <c r="E132" s="9">
        <v>209.7684617409522</v>
      </c>
      <c r="F132" s="9">
        <v>5.1545382590477971</v>
      </c>
    </row>
    <row r="133" spans="4:6" x14ac:dyDescent="0.25">
      <c r="D133" s="9">
        <v>4</v>
      </c>
      <c r="E133" s="9">
        <v>216.59501496206389</v>
      </c>
      <c r="F133" s="9">
        <v>-0.61001496206387174</v>
      </c>
    </row>
    <row r="134" spans="4:6" x14ac:dyDescent="0.25">
      <c r="D134" s="9">
        <v>5</v>
      </c>
      <c r="E134" s="9">
        <v>224.17497112323409</v>
      </c>
      <c r="F134" s="9">
        <v>-3.8039711232340778</v>
      </c>
    </row>
    <row r="135" spans="4:6" x14ac:dyDescent="0.25">
      <c r="D135" s="9">
        <v>6</v>
      </c>
      <c r="E135" s="9">
        <v>234.19707822537475</v>
      </c>
      <c r="F135" s="9">
        <v>-4.1390782253747602</v>
      </c>
    </row>
    <row r="136" spans="4:6" x14ac:dyDescent="0.25">
      <c r="D136" s="9">
        <v>7</v>
      </c>
      <c r="E136" s="9">
        <v>250.71220568644435</v>
      </c>
      <c r="F136" s="9">
        <v>-4.8402056864443352</v>
      </c>
    </row>
    <row r="137" spans="4:6" x14ac:dyDescent="0.25">
      <c r="D137" s="9">
        <v>8</v>
      </c>
      <c r="E137" s="9">
        <v>260.65991034056265</v>
      </c>
      <c r="F137" s="9">
        <v>-3.9399103405626192</v>
      </c>
    </row>
    <row r="138" spans="4:6" x14ac:dyDescent="0.25">
      <c r="D138" s="9">
        <v>9</v>
      </c>
      <c r="E138" s="9">
        <v>265.4901020781827</v>
      </c>
      <c r="F138" s="9">
        <v>0.55389792181728126</v>
      </c>
    </row>
    <row r="139" spans="4:6" x14ac:dyDescent="0.25">
      <c r="D139" s="9">
        <v>10</v>
      </c>
      <c r="E139" s="9">
        <v>262.29795927315291</v>
      </c>
      <c r="F139" s="9">
        <v>5.9750407268471122</v>
      </c>
    </row>
    <row r="140" spans="4:6" x14ac:dyDescent="0.25">
      <c r="D140" s="9">
        <v>11</v>
      </c>
      <c r="E140" s="9">
        <v>254.45847700467394</v>
      </c>
      <c r="F140" s="9">
        <v>8.9025229953260521</v>
      </c>
    </row>
    <row r="141" spans="4:6" x14ac:dyDescent="0.25">
      <c r="D141" s="9">
        <v>12</v>
      </c>
      <c r="E141" s="9">
        <v>232.30496410573562</v>
      </c>
      <c r="F141" s="9">
        <v>-2.6769641057356353</v>
      </c>
    </row>
    <row r="142" spans="4:6" x14ac:dyDescent="0.25">
      <c r="D142" s="9">
        <v>13</v>
      </c>
      <c r="E142" s="9">
        <v>237.66347574738029</v>
      </c>
      <c r="F142" s="9">
        <v>-6.8784757473802927</v>
      </c>
    </row>
    <row r="143" spans="4:6" x14ac:dyDescent="0.25">
      <c r="D143" s="9">
        <v>14</v>
      </c>
      <c r="E143" s="9">
        <v>249.87701629757541</v>
      </c>
      <c r="F143" s="9">
        <v>-3.2180162975754172</v>
      </c>
    </row>
    <row r="144" spans="4:6" ht="13.8" thickBot="1" x14ac:dyDescent="0.3">
      <c r="D144" s="10">
        <v>15</v>
      </c>
      <c r="E144" s="10">
        <v>243.34301563809444</v>
      </c>
      <c r="F144" s="10">
        <v>6.2759843619055573</v>
      </c>
    </row>
  </sheetData>
  <mergeCells count="9">
    <mergeCell ref="AL72:AL74"/>
    <mergeCell ref="N72:R73"/>
    <mergeCell ref="D18:E20"/>
    <mergeCell ref="A22:A26"/>
    <mergeCell ref="C29:C32"/>
    <mergeCell ref="J100:K100"/>
    <mergeCell ref="J91:J97"/>
    <mergeCell ref="K91:L97"/>
    <mergeCell ref="I72:J7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731520</xdr:colOff>
                <xdr:row>30</xdr:row>
                <xdr:rowOff>121920</xdr:rowOff>
              </from>
              <to>
                <xdr:col>5</xdr:col>
                <xdr:colOff>495300</xdr:colOff>
                <xdr:row>37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8" r:id="rId6">
          <objectPr defaultSize="0" autoPict="0" r:id="rId7">
            <anchor moveWithCells="1" sizeWithCells="1">
              <from>
                <xdr:col>2</xdr:col>
                <xdr:colOff>60960</xdr:colOff>
                <xdr:row>41</xdr:row>
                <xdr:rowOff>121920</xdr:rowOff>
              </from>
              <to>
                <xdr:col>8</xdr:col>
                <xdr:colOff>0</xdr:colOff>
                <xdr:row>46</xdr:row>
                <xdr:rowOff>76200</xdr:rowOff>
              </to>
            </anchor>
          </objectPr>
        </oleObject>
      </mc:Choice>
      <mc:Fallback>
        <oleObject progId="Equation.3" shapeId="1028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 sizeWithCells="1">
              <from>
                <xdr:col>6</xdr:col>
                <xdr:colOff>464820</xdr:colOff>
                <xdr:row>49</xdr:row>
                <xdr:rowOff>198120</xdr:rowOff>
              </from>
              <to>
                <xdr:col>7</xdr:col>
                <xdr:colOff>891540</xdr:colOff>
                <xdr:row>50</xdr:row>
                <xdr:rowOff>137160</xdr:rowOff>
              </to>
            </anchor>
          </objectPr>
        </oleObject>
      </mc:Choice>
      <mc:Fallback>
        <oleObject progId="Equation.3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Testo esercizio</vt:lpstr>
      <vt:lpstr>Dati</vt:lpstr>
      <vt:lpstr>Val_eff|Val_teo</vt:lpstr>
      <vt:lpstr>X</vt:lpstr>
      <vt:lpstr>Xt</vt:lpstr>
      <vt:lpstr>y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2006-02-21T23:27:25Z</dcterms:created>
  <dcterms:modified xsi:type="dcterms:W3CDTF">2016-02-24T22:32:03Z</dcterms:modified>
</cp:coreProperties>
</file>