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3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AW\D\Myweb\DMM\inputfiles\"/>
    </mc:Choice>
  </mc:AlternateContent>
  <bookViews>
    <workbookView xWindow="0" yWindow="132" windowWidth="15480" windowHeight="9732"/>
  </bookViews>
  <sheets>
    <sheet name="Testo esercizio" sheetId="2" r:id="rId1"/>
    <sheet name="Dati" sheetId="1" r:id="rId2"/>
    <sheet name="Risposta11" sheetId="3" r:id="rId3"/>
  </sheets>
  <definedNames>
    <definedName name="aa">Dati!$E$79:$E$81,Dati!$C$79:$C$81</definedName>
    <definedName name="lny">Risposta11!$L$2:$L$81</definedName>
    <definedName name="X" localSheetId="2">Risposta11!$A$2:$J$81</definedName>
    <definedName name="X">Dati!$A$2:$J$81</definedName>
    <definedName name="xstep1">Risposta11!$B$2:$J$81</definedName>
    <definedName name="Xstep2">Risposta11!$D$87:$K$166</definedName>
    <definedName name="xstep3">Risposta11!$D$172:$J$251</definedName>
    <definedName name="xstep4">Risposta11!$D$258:$I$337</definedName>
    <definedName name="xstep5">Risposta11!$D$343:$H$422</definedName>
    <definedName name="y" localSheetId="2">Risposta11!$K$2:$K$81</definedName>
    <definedName name="y">Dati!$K$2:$K$81</definedName>
  </definedNames>
  <calcPr calcId="162913"/>
</workbook>
</file>

<file path=xl/calcChain.xml><?xml version="1.0" encoding="utf-8"?>
<calcChain xmlns="http://schemas.openxmlformats.org/spreadsheetml/2006/main">
  <c r="G235" i="1" l="1" a="1"/>
  <c r="G235" i="1" s="1"/>
  <c r="D235" i="1" a="1"/>
  <c r="D235" i="1" s="1"/>
  <c r="P27" i="3"/>
  <c r="Q27" i="3"/>
  <c r="R27" i="3"/>
  <c r="S27" i="3"/>
  <c r="T27" i="3"/>
  <c r="U27" i="3"/>
  <c r="V27" i="3"/>
  <c r="W27" i="3"/>
  <c r="X27" i="3"/>
  <c r="O27" i="3"/>
  <c r="L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E172" i="1" a="1"/>
  <c r="F176" i="1" s="1"/>
  <c r="O28" i="1" a="1"/>
  <c r="X29" i="1" s="1"/>
  <c r="G122" i="1" s="1"/>
  <c r="D138" i="1"/>
  <c r="P3" i="1" a="1"/>
  <c r="Q5" i="1" s="1"/>
  <c r="P15" i="1" a="1"/>
  <c r="P17" i="1" s="1"/>
  <c r="O42" i="1" a="1"/>
  <c r="T42" i="1" s="1"/>
  <c r="O61" i="1" s="1"/>
  <c r="O49" i="1" a="1"/>
  <c r="P49" i="1" s="1"/>
  <c r="T65" i="1"/>
  <c r="O49" i="1"/>
  <c r="T66" i="1" s="1"/>
  <c r="Q49" i="1"/>
  <c r="T64" i="1" s="1"/>
  <c r="R49" i="1"/>
  <c r="T63" i="1" s="1"/>
  <c r="S49" i="1"/>
  <c r="T62" i="1" s="1"/>
  <c r="T49" i="1"/>
  <c r="T61" i="1" s="1"/>
  <c r="U49" i="1"/>
  <c r="T60" i="1" s="1"/>
  <c r="V49" i="1"/>
  <c r="T59" i="1" s="1"/>
  <c r="O50" i="1"/>
  <c r="P50" i="1"/>
  <c r="Q50" i="1"/>
  <c r="R50" i="1"/>
  <c r="T50" i="1"/>
  <c r="V50" i="1"/>
  <c r="W50" i="1"/>
  <c r="O51" i="1"/>
  <c r="P51" i="1"/>
  <c r="Q51" i="1"/>
  <c r="S51" i="1"/>
  <c r="U51" i="1"/>
  <c r="V51" i="1"/>
  <c r="W51" i="1"/>
  <c r="O52" i="1"/>
  <c r="P52" i="1"/>
  <c r="R52" i="1"/>
  <c r="T52" i="1"/>
  <c r="U52" i="1"/>
  <c r="V52" i="1"/>
  <c r="W52" i="1"/>
  <c r="O53" i="1"/>
  <c r="Q53" i="1"/>
  <c r="S53" i="1"/>
  <c r="T53" i="1"/>
  <c r="U53" i="1"/>
  <c r="V53" i="1"/>
  <c r="W53" i="1"/>
  <c r="O28" i="3" a="1"/>
  <c r="G238" i="1"/>
  <c r="G236" i="1"/>
  <c r="O43" i="1" l="1"/>
  <c r="S11" i="1"/>
  <c r="Q9" i="1"/>
  <c r="Y6" i="1"/>
  <c r="Y4" i="1"/>
  <c r="P22" i="1"/>
  <c r="K173" i="1"/>
  <c r="W12" i="1"/>
  <c r="V10" i="1"/>
  <c r="T8" i="1"/>
  <c r="S6" i="1"/>
  <c r="R4" i="1"/>
  <c r="P21" i="1"/>
  <c r="T11" i="1"/>
  <c r="R9" i="1"/>
  <c r="Q7" i="1"/>
  <c r="P5" i="1"/>
  <c r="P23" i="1"/>
  <c r="I173" i="1"/>
  <c r="U12" i="1"/>
  <c r="U10" i="1"/>
  <c r="S8" i="1"/>
  <c r="Q6" i="1"/>
  <c r="Q4" i="1"/>
  <c r="P20" i="1"/>
  <c r="O46" i="1"/>
  <c r="T12" i="1"/>
  <c r="S10" i="1"/>
  <c r="R8" i="1"/>
  <c r="P6" i="1"/>
  <c r="Y3" i="1"/>
  <c r="P18" i="1"/>
  <c r="Q46" i="1"/>
  <c r="S12" i="1"/>
  <c r="Q10" i="1"/>
  <c r="Q8" i="1"/>
  <c r="Y5" i="1"/>
  <c r="W3" i="1"/>
  <c r="P16" i="1"/>
  <c r="U46" i="1"/>
  <c r="V11" i="1"/>
  <c r="U9" i="1"/>
  <c r="T7" i="1"/>
  <c r="R5" i="1"/>
  <c r="Q3" i="1"/>
  <c r="P15" i="1"/>
  <c r="R42" i="1"/>
  <c r="O63" i="1" s="1"/>
  <c r="U11" i="1"/>
  <c r="S9" i="1"/>
  <c r="S7" i="1"/>
  <c r="P24" i="1"/>
  <c r="T30" i="3"/>
  <c r="P32" i="3"/>
  <c r="S29" i="3"/>
  <c r="W30" i="3"/>
  <c r="S32" i="3"/>
  <c r="T28" i="3"/>
  <c r="R29" i="3"/>
  <c r="X30" i="3"/>
  <c r="T32" i="3"/>
  <c r="U28" i="3"/>
  <c r="U33" i="3" s="1"/>
  <c r="W29" i="3"/>
  <c r="Q31" i="3"/>
  <c r="W32" i="3"/>
  <c r="X28" i="3"/>
  <c r="V30" i="3"/>
  <c r="X32" i="3"/>
  <c r="O29" i="3"/>
  <c r="O31" i="3"/>
  <c r="P30" i="3"/>
  <c r="V32" i="3"/>
  <c r="Q29" i="3"/>
  <c r="U31" i="3"/>
  <c r="R30" i="3"/>
  <c r="O28" i="3"/>
  <c r="O33" i="3" s="1"/>
  <c r="O34" i="3" s="1"/>
  <c r="U29" i="3"/>
  <c r="W31" i="3"/>
  <c r="V28" i="3"/>
  <c r="P31" i="3"/>
  <c r="Q28" i="3"/>
  <c r="Q33" i="3" s="1"/>
  <c r="Q34" i="3" s="1"/>
  <c r="O30" i="3"/>
  <c r="R93" i="3" s="1"/>
  <c r="O32" i="3"/>
  <c r="P29" i="3"/>
  <c r="T31" i="3"/>
  <c r="S28" i="3"/>
  <c r="S33" i="3" s="1"/>
  <c r="Q30" i="3"/>
  <c r="U32" i="3"/>
  <c r="R28" i="3"/>
  <c r="R33" i="3" s="1"/>
  <c r="R34" i="3" s="1"/>
  <c r="X29" i="3"/>
  <c r="R32" i="3"/>
  <c r="W28" i="3"/>
  <c r="W33" i="3" s="1"/>
  <c r="W34" i="3" s="1"/>
  <c r="S31" i="3"/>
  <c r="O28" i="1"/>
  <c r="W24" i="1" s="1"/>
  <c r="W28" i="1"/>
  <c r="W16" i="1" s="1"/>
  <c r="R29" i="1"/>
  <c r="G128" i="1" s="1"/>
  <c r="V29" i="1"/>
  <c r="G124" i="1" s="1"/>
  <c r="Q30" i="1"/>
  <c r="O31" i="1"/>
  <c r="W31" i="1"/>
  <c r="U32" i="1"/>
  <c r="Q28" i="1"/>
  <c r="W22" i="1" s="1"/>
  <c r="O29" i="1"/>
  <c r="G131" i="1" s="1"/>
  <c r="S29" i="1"/>
  <c r="G127" i="1" s="1"/>
  <c r="W29" i="1"/>
  <c r="G123" i="1" s="1"/>
  <c r="S30" i="1"/>
  <c r="Q31" i="1"/>
  <c r="O32" i="1"/>
  <c r="W32" i="1"/>
  <c r="V28" i="1"/>
  <c r="W17" i="1" s="1"/>
  <c r="X30" i="1"/>
  <c r="P32" i="1"/>
  <c r="X28" i="1"/>
  <c r="W15" i="1" s="1"/>
  <c r="T29" i="1"/>
  <c r="G126" i="1" s="1"/>
  <c r="O30" i="1"/>
  <c r="P31" i="1"/>
  <c r="Q32" i="1"/>
  <c r="P30" i="1"/>
  <c r="R31" i="1"/>
  <c r="R32" i="1"/>
  <c r="P28" i="1"/>
  <c r="W23" i="1" s="1"/>
  <c r="P29" i="1"/>
  <c r="G130" i="1" s="1"/>
  <c r="U29" i="1"/>
  <c r="G125" i="1" s="1"/>
  <c r="R30" i="1"/>
  <c r="S31" i="1"/>
  <c r="S32" i="1"/>
  <c r="Q29" i="1"/>
  <c r="G129" i="1" s="1"/>
  <c r="U30" i="1"/>
  <c r="V32" i="1"/>
  <c r="V30" i="1"/>
  <c r="X32" i="1"/>
  <c r="W30" i="1"/>
  <c r="S28" i="1"/>
  <c r="W20" i="1" s="1"/>
  <c r="U31" i="1"/>
  <c r="T30" i="1"/>
  <c r="T32" i="1"/>
  <c r="O79" i="3" a="1"/>
  <c r="O41" i="3" a="1"/>
  <c r="O54" i="3" a="1"/>
  <c r="O67" i="3" a="1"/>
  <c r="U28" i="1"/>
  <c r="W18" i="1" s="1"/>
  <c r="P28" i="3"/>
  <c r="X31" i="3"/>
  <c r="T28" i="1"/>
  <c r="W19" i="1" s="1"/>
  <c r="Q32" i="3"/>
  <c r="X31" i="1"/>
  <c r="R28" i="1"/>
  <c r="W21" i="1" s="1"/>
  <c r="V31" i="3"/>
  <c r="U30" i="3"/>
  <c r="R31" i="3"/>
  <c r="V31" i="1"/>
  <c r="T29" i="3"/>
  <c r="S30" i="3"/>
  <c r="V29" i="3"/>
  <c r="T31" i="1"/>
  <c r="S44" i="1"/>
  <c r="S46" i="1"/>
  <c r="Q45" i="1"/>
  <c r="P42" i="1"/>
  <c r="O65" i="1" s="1"/>
  <c r="V46" i="1"/>
  <c r="Q43" i="1"/>
  <c r="T45" i="1"/>
  <c r="V43" i="1"/>
  <c r="S42" i="1"/>
  <c r="O62" i="1" s="1"/>
  <c r="R44" i="1"/>
  <c r="W45" i="1"/>
  <c r="W46" i="1"/>
  <c r="P45" i="1"/>
  <c r="R43" i="1"/>
  <c r="Q42" i="1"/>
  <c r="O64" i="1" s="1"/>
  <c r="O42" i="1"/>
  <c r="O66" i="1" s="1"/>
  <c r="U45" i="1"/>
  <c r="T44" i="1"/>
  <c r="V45" i="1"/>
  <c r="P43" i="1"/>
  <c r="V44" i="1"/>
  <c r="P44" i="1"/>
  <c r="R45" i="1"/>
  <c r="W42" i="1"/>
  <c r="O58" i="1" s="1"/>
  <c r="W43" i="1"/>
  <c r="U43" i="1"/>
  <c r="W44" i="1"/>
  <c r="S43" i="1"/>
  <c r="V42" i="1"/>
  <c r="O59" i="1" s="1"/>
  <c r="U44" i="1"/>
  <c r="U42" i="1"/>
  <c r="O60" i="1" s="1"/>
  <c r="T43" i="1"/>
  <c r="O45" i="1"/>
  <c r="P46" i="1"/>
  <c r="O44" i="1"/>
  <c r="S45" i="1"/>
  <c r="T46" i="1"/>
  <c r="Q44" i="1"/>
  <c r="R46" i="1"/>
  <c r="P3" i="1"/>
  <c r="F204" i="1" s="1" a="1"/>
  <c r="F204" i="1" s="1"/>
  <c r="X3" i="1"/>
  <c r="V4" i="1"/>
  <c r="T5" i="1"/>
  <c r="R6" i="1"/>
  <c r="P7" i="1"/>
  <c r="X7" i="1"/>
  <c r="V8" i="1"/>
  <c r="T9" i="1"/>
  <c r="R10" i="1"/>
  <c r="P11" i="1"/>
  <c r="X11" i="1"/>
  <c r="V12" i="1"/>
  <c r="R3" i="1"/>
  <c r="P4" i="1"/>
  <c r="X4" i="1"/>
  <c r="V5" i="1"/>
  <c r="T6" i="1"/>
  <c r="R7" i="1"/>
  <c r="P8" i="1"/>
  <c r="X8" i="1"/>
  <c r="V9" i="1"/>
  <c r="T10" i="1"/>
  <c r="R11" i="1"/>
  <c r="P12" i="1"/>
  <c r="X12" i="1"/>
  <c r="I174" i="1"/>
  <c r="J174" i="1"/>
  <c r="R12" i="1"/>
  <c r="Q11" i="1"/>
  <c r="P10" i="1"/>
  <c r="P9" i="1"/>
  <c r="Y7" i="1"/>
  <c r="X6" i="1"/>
  <c r="X5" i="1"/>
  <c r="W4" i="1"/>
  <c r="V3" i="1"/>
  <c r="G172" i="1"/>
  <c r="E175" i="1"/>
  <c r="Q12" i="1"/>
  <c r="Y10" i="1"/>
  <c r="Y9" i="1"/>
  <c r="Y8" i="1"/>
  <c r="W7" i="1"/>
  <c r="W6" i="1"/>
  <c r="W5" i="1"/>
  <c r="U4" i="1"/>
  <c r="U3" i="1"/>
  <c r="H172" i="1"/>
  <c r="J175" i="1"/>
  <c r="D239" i="1"/>
  <c r="Y11" i="1"/>
  <c r="X10" i="1"/>
  <c r="X9" i="1"/>
  <c r="W8" i="1"/>
  <c r="V7" i="1"/>
  <c r="V6" i="1"/>
  <c r="U5" i="1"/>
  <c r="T4" i="1"/>
  <c r="T3" i="1"/>
  <c r="J172" i="1"/>
  <c r="K175" i="1"/>
  <c r="E238" i="1"/>
  <c r="Y12" i="1"/>
  <c r="W11" i="1"/>
  <c r="W10" i="1"/>
  <c r="W9" i="1"/>
  <c r="U8" i="1"/>
  <c r="U7" i="1"/>
  <c r="U6" i="1"/>
  <c r="S5" i="1"/>
  <c r="S4" i="1"/>
  <c r="S3" i="1"/>
  <c r="H173" i="1"/>
  <c r="E235" i="1"/>
  <c r="E239" i="1"/>
  <c r="D236" i="1"/>
  <c r="E236" i="1"/>
  <c r="D237" i="1"/>
  <c r="E237" i="1"/>
  <c r="D238" i="1"/>
  <c r="J176" i="1"/>
  <c r="I175" i="1"/>
  <c r="H174" i="1"/>
  <c r="G173" i="1"/>
  <c r="F172" i="1"/>
  <c r="I176" i="1"/>
  <c r="H175" i="1"/>
  <c r="G174" i="1"/>
  <c r="F173" i="1"/>
  <c r="E172" i="1"/>
  <c r="H176" i="1"/>
  <c r="G175" i="1"/>
  <c r="F174" i="1"/>
  <c r="E173" i="1"/>
  <c r="K176" i="1"/>
  <c r="G176" i="1"/>
  <c r="F175" i="1"/>
  <c r="E174" i="1"/>
  <c r="K172" i="1"/>
  <c r="E176" i="1"/>
  <c r="K174" i="1"/>
  <c r="J173" i="1"/>
  <c r="I172" i="1"/>
  <c r="H239" i="1"/>
  <c r="J237" i="1" s="1"/>
  <c r="J239" i="1" s="1"/>
  <c r="H238" i="1"/>
  <c r="H237" i="1"/>
  <c r="G237" i="1"/>
  <c r="P19" i="1"/>
  <c r="R53" i="1"/>
  <c r="S52" i="1"/>
  <c r="T51" i="1"/>
  <c r="U50" i="1"/>
  <c r="W49" i="1"/>
  <c r="T58" i="1" s="1"/>
  <c r="H236" i="1"/>
  <c r="H235" i="1"/>
  <c r="G239" i="1"/>
  <c r="P53" i="1"/>
  <c r="Q52" i="1"/>
  <c r="R51" i="1"/>
  <c r="S50" i="1"/>
  <c r="T68" i="3" l="1"/>
  <c r="T70" i="3"/>
  <c r="R67" i="3"/>
  <c r="S68" i="3"/>
  <c r="U70" i="3"/>
  <c r="U69" i="3"/>
  <c r="Q68" i="3"/>
  <c r="P71" i="3"/>
  <c r="R71" i="3"/>
  <c r="U67" i="3"/>
  <c r="U68" i="3"/>
  <c r="T71" i="3"/>
  <c r="P68" i="3"/>
  <c r="R70" i="3"/>
  <c r="P69" i="3"/>
  <c r="O69" i="3"/>
  <c r="R96" i="3" s="1"/>
  <c r="Q71" i="3"/>
  <c r="T67" i="3"/>
  <c r="T72" i="3" s="1"/>
  <c r="T69" i="3"/>
  <c r="S69" i="3"/>
  <c r="P67" i="3"/>
  <c r="P72" i="3" s="1"/>
  <c r="O68" i="3"/>
  <c r="S70" i="3"/>
  <c r="P70" i="3"/>
  <c r="O71" i="3"/>
  <c r="Q70" i="3"/>
  <c r="O67" i="3"/>
  <c r="U71" i="3"/>
  <c r="R69" i="3"/>
  <c r="S71" i="3"/>
  <c r="Q69" i="3"/>
  <c r="O70" i="3"/>
  <c r="Q67" i="3"/>
  <c r="S67" i="3"/>
  <c r="R68" i="3"/>
  <c r="E148" i="1"/>
  <c r="E157" i="1" s="1"/>
  <c r="V54" i="3"/>
  <c r="V56" i="3"/>
  <c r="V58" i="3"/>
  <c r="U55" i="3"/>
  <c r="S57" i="3"/>
  <c r="R55" i="3"/>
  <c r="R57" i="3"/>
  <c r="Q54" i="3"/>
  <c r="Q59" i="3" s="1"/>
  <c r="Q60" i="3" s="1"/>
  <c r="O58" i="3"/>
  <c r="V55" i="3"/>
  <c r="R58" i="3"/>
  <c r="O56" i="3"/>
  <c r="R95" i="3" s="1"/>
  <c r="S58" i="3"/>
  <c r="R56" i="3"/>
  <c r="S54" i="3"/>
  <c r="O57" i="3"/>
  <c r="T56" i="3"/>
  <c r="U54" i="3"/>
  <c r="Q57" i="3"/>
  <c r="P54" i="3"/>
  <c r="P57" i="3"/>
  <c r="O55" i="3"/>
  <c r="U57" i="3"/>
  <c r="T54" i="3"/>
  <c r="T59" i="3" s="1"/>
  <c r="T60" i="3" s="1"/>
  <c r="V57" i="3"/>
  <c r="S55" i="3"/>
  <c r="U58" i="3"/>
  <c r="P56" i="3"/>
  <c r="O54" i="3"/>
  <c r="U56" i="3"/>
  <c r="Q55" i="3"/>
  <c r="Q56" i="3"/>
  <c r="R54" i="3"/>
  <c r="R59" i="3" s="1"/>
  <c r="R60" i="3" s="1"/>
  <c r="S56" i="3"/>
  <c r="P58" i="3"/>
  <c r="P55" i="3"/>
  <c r="Q58" i="3"/>
  <c r="T55" i="3"/>
  <c r="T57" i="3"/>
  <c r="T58" i="3"/>
  <c r="T41" i="3"/>
  <c r="W42" i="3"/>
  <c r="U44" i="3"/>
  <c r="Q41" i="3"/>
  <c r="W41" i="3"/>
  <c r="Q43" i="3"/>
  <c r="O45" i="3"/>
  <c r="T43" i="3"/>
  <c r="T45" i="3"/>
  <c r="U41" i="3"/>
  <c r="U46" i="3" s="1"/>
  <c r="U47" i="3" s="1"/>
  <c r="O43" i="3"/>
  <c r="R94" i="3" s="1"/>
  <c r="V44" i="3"/>
  <c r="S43" i="3"/>
  <c r="V43" i="3"/>
  <c r="O42" i="3"/>
  <c r="O44" i="3"/>
  <c r="O41" i="3"/>
  <c r="O46" i="3" s="1"/>
  <c r="O47" i="3" s="1"/>
  <c r="R41" i="3"/>
  <c r="R46" i="3" s="1"/>
  <c r="R47" i="3" s="1"/>
  <c r="S42" i="3"/>
  <c r="S44" i="3"/>
  <c r="P42" i="3"/>
  <c r="W43" i="3"/>
  <c r="W45" i="3"/>
  <c r="V41" i="3"/>
  <c r="V46" i="3" s="1"/>
  <c r="V47" i="3" s="1"/>
  <c r="R43" i="3"/>
  <c r="R45" i="3"/>
  <c r="V42" i="3"/>
  <c r="T44" i="3"/>
  <c r="V45" i="3"/>
  <c r="Q45" i="3"/>
  <c r="S45" i="3"/>
  <c r="W44" i="3"/>
  <c r="U43" i="3"/>
  <c r="R44" i="3"/>
  <c r="P43" i="3"/>
  <c r="R42" i="3"/>
  <c r="P41" i="3"/>
  <c r="P46" i="3" s="1"/>
  <c r="P45" i="3"/>
  <c r="P44" i="3"/>
  <c r="Q44" i="3"/>
  <c r="T42" i="3"/>
  <c r="U45" i="3"/>
  <c r="Q42" i="3"/>
  <c r="S41" i="3"/>
  <c r="S46" i="3" s="1"/>
  <c r="S47" i="3" s="1"/>
  <c r="U42" i="3"/>
  <c r="X33" i="3"/>
  <c r="X34" i="3" s="1"/>
  <c r="T33" i="3"/>
  <c r="T34" i="3" s="1"/>
  <c r="O79" i="3"/>
  <c r="O84" i="3" s="1"/>
  <c r="O85" i="3" s="1"/>
  <c r="O81" i="3"/>
  <c r="R97" i="3" s="1"/>
  <c r="Q83" i="3"/>
  <c r="T80" i="3"/>
  <c r="R83" i="3"/>
  <c r="Q79" i="3"/>
  <c r="Q81" i="3"/>
  <c r="P79" i="3"/>
  <c r="R81" i="3"/>
  <c r="S80" i="3"/>
  <c r="R79" i="3"/>
  <c r="R82" i="3"/>
  <c r="T82" i="3"/>
  <c r="S81" i="3"/>
  <c r="T79" i="3"/>
  <c r="T84" i="3" s="1"/>
  <c r="T85" i="3" s="1"/>
  <c r="P83" i="3"/>
  <c r="O82" i="3"/>
  <c r="P80" i="3"/>
  <c r="T83" i="3"/>
  <c r="P81" i="3"/>
  <c r="O80" i="3"/>
  <c r="T81" i="3"/>
  <c r="Q80" i="3"/>
  <c r="P82" i="3"/>
  <c r="S82" i="3"/>
  <c r="S79" i="3"/>
  <c r="S84" i="3" s="1"/>
  <c r="S85" i="3" s="1"/>
  <c r="R80" i="3"/>
  <c r="O83" i="3"/>
  <c r="S83" i="3"/>
  <c r="Q82" i="3"/>
  <c r="F179" i="1"/>
  <c r="F182" i="1" s="1"/>
  <c r="D88" i="1"/>
  <c r="D122" i="1"/>
  <c r="D124" i="1"/>
  <c r="D123" i="1"/>
  <c r="D130" i="1"/>
  <c r="D127" i="1"/>
  <c r="D128" i="1"/>
  <c r="D131" i="1"/>
  <c r="D129" i="1"/>
  <c r="T15" i="1" a="1"/>
  <c r="D125" i="1"/>
  <c r="D126" i="1"/>
  <c r="V33" i="3"/>
  <c r="V34" i="3" s="1"/>
  <c r="D211" i="1" a="1"/>
  <c r="D211" i="1" s="1"/>
  <c r="P33" i="3"/>
  <c r="P34" i="3" s="1"/>
  <c r="S34" i="3"/>
  <c r="U34" i="3"/>
  <c r="P137" i="1"/>
  <c r="P121" i="1"/>
  <c r="P105" i="1"/>
  <c r="P89" i="1"/>
  <c r="P73" i="1"/>
  <c r="P108" i="1"/>
  <c r="P138" i="1"/>
  <c r="P106" i="1"/>
  <c r="P133" i="1"/>
  <c r="P117" i="1"/>
  <c r="P101" i="1"/>
  <c r="P85" i="1"/>
  <c r="P145" i="1"/>
  <c r="P125" i="1"/>
  <c r="P103" i="1"/>
  <c r="P81" i="1"/>
  <c r="P132" i="1"/>
  <c r="P146" i="1"/>
  <c r="P110" i="1"/>
  <c r="P74" i="1"/>
  <c r="P88" i="1"/>
  <c r="P139" i="1"/>
  <c r="P113" i="1"/>
  <c r="P91" i="1"/>
  <c r="P144" i="1"/>
  <c r="P68" i="1"/>
  <c r="P102" i="1"/>
  <c r="P136" i="1"/>
  <c r="P120" i="1"/>
  <c r="P135" i="1"/>
  <c r="P111" i="1"/>
  <c r="P87" i="1"/>
  <c r="P140" i="1"/>
  <c r="P142" i="1"/>
  <c r="P98" i="1"/>
  <c r="P128" i="1"/>
  <c r="P131" i="1"/>
  <c r="P109" i="1"/>
  <c r="P83" i="1"/>
  <c r="P124" i="1"/>
  <c r="P134" i="1"/>
  <c r="P127" i="1"/>
  <c r="P99" i="1"/>
  <c r="P77" i="1"/>
  <c r="P100" i="1"/>
  <c r="P126" i="1"/>
  <c r="P86" i="1"/>
  <c r="P104" i="1"/>
  <c r="P141" i="1"/>
  <c r="P115" i="1"/>
  <c r="P93" i="1"/>
  <c r="P69" i="1"/>
  <c r="P76" i="1"/>
  <c r="P114" i="1"/>
  <c r="P70" i="1"/>
  <c r="P72" i="1"/>
  <c r="P94" i="1"/>
  <c r="P107" i="1"/>
  <c r="P84" i="1"/>
  <c r="P96" i="1"/>
  <c r="P75" i="1"/>
  <c r="P92" i="1"/>
  <c r="P97" i="1"/>
  <c r="P130" i="1"/>
  <c r="P80" i="1"/>
  <c r="P95" i="1"/>
  <c r="P90" i="1"/>
  <c r="P71" i="1"/>
  <c r="P122" i="1"/>
  <c r="P82" i="1"/>
  <c r="P78" i="1"/>
  <c r="P147" i="1"/>
  <c r="P79" i="1"/>
  <c r="P118" i="1"/>
  <c r="P143" i="1"/>
  <c r="P116" i="1"/>
  <c r="P119" i="1"/>
  <c r="P129" i="1"/>
  <c r="P123" i="1"/>
  <c r="P112" i="1"/>
  <c r="U74" i="1"/>
  <c r="U90" i="1"/>
  <c r="U106" i="1"/>
  <c r="U119" i="1"/>
  <c r="U73" i="1"/>
  <c r="U105" i="1"/>
  <c r="U122" i="1"/>
  <c r="U138" i="1"/>
  <c r="U95" i="1"/>
  <c r="U131" i="1"/>
  <c r="U78" i="1"/>
  <c r="U94" i="1"/>
  <c r="U83" i="1"/>
  <c r="U129" i="1"/>
  <c r="U81" i="1"/>
  <c r="U110" i="1"/>
  <c r="U126" i="1"/>
  <c r="U142" i="1"/>
  <c r="U109" i="1"/>
  <c r="U139" i="1"/>
  <c r="U72" i="1"/>
  <c r="U96" i="1"/>
  <c r="U107" i="1"/>
  <c r="U69" i="1"/>
  <c r="U112" i="1"/>
  <c r="U132" i="1"/>
  <c r="U87" i="1"/>
  <c r="U143" i="1"/>
  <c r="U76" i="1"/>
  <c r="U98" i="1"/>
  <c r="U111" i="1"/>
  <c r="U77" i="1"/>
  <c r="U114" i="1"/>
  <c r="U134" i="1"/>
  <c r="U103" i="1"/>
  <c r="U147" i="1"/>
  <c r="U80" i="1"/>
  <c r="U100" i="1"/>
  <c r="U115" i="1"/>
  <c r="U85" i="1"/>
  <c r="U116" i="1"/>
  <c r="U136" i="1"/>
  <c r="U113" i="1"/>
  <c r="U82" i="1"/>
  <c r="U102" i="1"/>
  <c r="U125" i="1"/>
  <c r="U89" i="1"/>
  <c r="U118" i="1"/>
  <c r="U140" i="1"/>
  <c r="U117" i="1"/>
  <c r="U86" i="1"/>
  <c r="U137" i="1"/>
  <c r="U124" i="1"/>
  <c r="U123" i="1"/>
  <c r="U88" i="1"/>
  <c r="U141" i="1"/>
  <c r="U128" i="1"/>
  <c r="U127" i="1"/>
  <c r="U92" i="1"/>
  <c r="U145" i="1"/>
  <c r="U130" i="1"/>
  <c r="U135" i="1"/>
  <c r="U75" i="1"/>
  <c r="U97" i="1"/>
  <c r="U146" i="1"/>
  <c r="U84" i="1"/>
  <c r="U133" i="1"/>
  <c r="U120" i="1"/>
  <c r="U121" i="1"/>
  <c r="U108" i="1"/>
  <c r="U71" i="1"/>
  <c r="U68" i="1"/>
  <c r="U144" i="1"/>
  <c r="U93" i="1"/>
  <c r="U70" i="1"/>
  <c r="U104" i="1"/>
  <c r="U79" i="1"/>
  <c r="U99" i="1"/>
  <c r="U91" i="1"/>
  <c r="U101" i="1"/>
  <c r="Q46" i="3" l="1"/>
  <c r="Q47" i="3" s="1"/>
  <c r="P59" i="3"/>
  <c r="P60" i="3" s="1"/>
  <c r="T153" i="1"/>
  <c r="R84" i="3"/>
  <c r="R85" i="3" s="1"/>
  <c r="U59" i="3"/>
  <c r="U60" i="3" s="1"/>
  <c r="D140" i="1"/>
  <c r="G140" i="1"/>
  <c r="T46" i="3"/>
  <c r="T47" i="3" s="1"/>
  <c r="V59" i="3"/>
  <c r="V60" i="3" s="1"/>
  <c r="P73" i="3"/>
  <c r="T18" i="1"/>
  <c r="T15" i="1"/>
  <c r="L2" i="1" s="1" a="1"/>
  <c r="T24" i="1"/>
  <c r="T23" i="1"/>
  <c r="T19" i="1"/>
  <c r="T22" i="1"/>
  <c r="T21" i="1"/>
  <c r="T17" i="1"/>
  <c r="T16" i="1"/>
  <c r="T20" i="1"/>
  <c r="P149" i="1" a="1"/>
  <c r="P84" i="3"/>
  <c r="P85" i="3" s="1"/>
  <c r="S59" i="3"/>
  <c r="S60" i="3" s="1"/>
  <c r="O72" i="3"/>
  <c r="O73" i="3" s="1"/>
  <c r="R72" i="3"/>
  <c r="R73" i="3" s="1"/>
  <c r="S72" i="3"/>
  <c r="S73" i="3" s="1"/>
  <c r="T73" i="3"/>
  <c r="U72" i="3"/>
  <c r="U73" i="3" s="1"/>
  <c r="F216" i="1"/>
  <c r="F224" i="1" s="1"/>
  <c r="D229" i="1" s="1"/>
  <c r="Q84" i="3"/>
  <c r="Q85" i="3" s="1"/>
  <c r="P47" i="3"/>
  <c r="W46" i="3"/>
  <c r="W47" i="3" s="1"/>
  <c r="O59" i="3"/>
  <c r="O60" i="3" s="1"/>
  <c r="Q72" i="3"/>
  <c r="Q73" i="3" s="1"/>
  <c r="Q152" i="1" l="1"/>
  <c r="Q153" i="1"/>
  <c r="P149" i="1"/>
  <c r="P150" i="1"/>
  <c r="Q150" i="1"/>
  <c r="Q151" i="1"/>
  <c r="P151" i="1"/>
  <c r="P153" i="1"/>
  <c r="Q149" i="1"/>
  <c r="P152" i="1"/>
  <c r="L78" i="1"/>
  <c r="L62" i="1"/>
  <c r="M62" i="1" s="1"/>
  <c r="L46" i="1"/>
  <c r="L30" i="1"/>
  <c r="L14" i="1"/>
  <c r="L72" i="1"/>
  <c r="L54" i="1"/>
  <c r="L36" i="1"/>
  <c r="L18" i="1"/>
  <c r="L81" i="1"/>
  <c r="L71" i="1"/>
  <c r="L53" i="1"/>
  <c r="M53" i="1" s="1"/>
  <c r="L35" i="1"/>
  <c r="L17" i="1"/>
  <c r="L70" i="1"/>
  <c r="L34" i="1"/>
  <c r="L61" i="1"/>
  <c r="L25" i="1"/>
  <c r="L15" i="1"/>
  <c r="L12" i="1"/>
  <c r="L79" i="1"/>
  <c r="M79" i="1" s="1"/>
  <c r="L68" i="1"/>
  <c r="L64" i="1"/>
  <c r="L44" i="1"/>
  <c r="L26" i="1"/>
  <c r="L8" i="1"/>
  <c r="L67" i="1"/>
  <c r="L49" i="1"/>
  <c r="L39" i="1"/>
  <c r="M39" i="1" s="1"/>
  <c r="L21" i="1"/>
  <c r="L74" i="1"/>
  <c r="L56" i="1"/>
  <c r="L38" i="1"/>
  <c r="L20" i="1"/>
  <c r="L2" i="1"/>
  <c r="L73" i="1"/>
  <c r="L63" i="1"/>
  <c r="M63" i="1" s="1"/>
  <c r="L45" i="1"/>
  <c r="L27" i="1"/>
  <c r="L9" i="1"/>
  <c r="L52" i="1"/>
  <c r="L16" i="1"/>
  <c r="L43" i="1"/>
  <c r="L7" i="1"/>
  <c r="L50" i="1"/>
  <c r="L32" i="1"/>
  <c r="M32" i="1" s="1"/>
  <c r="L42" i="1"/>
  <c r="L77" i="1"/>
  <c r="L59" i="1"/>
  <c r="L41" i="1"/>
  <c r="L5" i="1"/>
  <c r="M5" i="1" s="1"/>
  <c r="L40" i="1"/>
  <c r="M40" i="1" s="1"/>
  <c r="L57" i="1"/>
  <c r="L3" i="1"/>
  <c r="M3" i="1" s="1"/>
  <c r="L80" i="1"/>
  <c r="L28" i="1"/>
  <c r="M28" i="1" s="1"/>
  <c r="L55" i="1"/>
  <c r="L37" i="1"/>
  <c r="L19" i="1"/>
  <c r="M19" i="1" s="1"/>
  <c r="L75" i="1"/>
  <c r="L58" i="1"/>
  <c r="L6" i="1"/>
  <c r="M6" i="1" s="1"/>
  <c r="L65" i="1"/>
  <c r="M65" i="1" s="1"/>
  <c r="L48" i="1"/>
  <c r="M48" i="1" s="1"/>
  <c r="L4" i="1"/>
  <c r="L23" i="1"/>
  <c r="M23" i="1" s="1"/>
  <c r="L76" i="1"/>
  <c r="L24" i="1"/>
  <c r="M24" i="1" s="1"/>
  <c r="L69" i="1"/>
  <c r="L51" i="1"/>
  <c r="L33" i="1"/>
  <c r="L66" i="1"/>
  <c r="M66" i="1" s="1"/>
  <c r="L22" i="1"/>
  <c r="L31" i="1"/>
  <c r="L13" i="1"/>
  <c r="L10" i="1"/>
  <c r="L29" i="1"/>
  <c r="L60" i="1"/>
  <c r="M60" i="1" s="1"/>
  <c r="L47" i="1"/>
  <c r="M47" i="1" s="1"/>
  <c r="L11" i="1"/>
  <c r="M29" i="1" l="1"/>
  <c r="M69" i="1"/>
  <c r="M57" i="1"/>
  <c r="M50" i="1"/>
  <c r="M35" i="1"/>
  <c r="M75" i="1"/>
  <c r="M73" i="1"/>
  <c r="M58" i="1"/>
  <c r="M51" i="1"/>
  <c r="M45" i="1"/>
  <c r="M21" i="1"/>
  <c r="M68" i="1"/>
  <c r="M17" i="1"/>
  <c r="M72" i="1"/>
  <c r="M10" i="1"/>
  <c r="M49" i="1"/>
  <c r="M12" i="1"/>
  <c r="M13" i="1"/>
  <c r="M43" i="1"/>
  <c r="M71" i="1"/>
  <c r="M31" i="1"/>
  <c r="M37" i="1"/>
  <c r="M16" i="1"/>
  <c r="M20" i="1"/>
  <c r="M81" i="1"/>
  <c r="M55" i="1"/>
  <c r="M14" i="1"/>
  <c r="M30" i="1"/>
  <c r="M76" i="1"/>
  <c r="M67" i="1"/>
  <c r="M15" i="1"/>
  <c r="M46" i="1"/>
  <c r="M41" i="1"/>
  <c r="M25" i="1"/>
  <c r="M22" i="1"/>
  <c r="M4" i="1"/>
  <c r="M59" i="1"/>
  <c r="M52" i="1"/>
  <c r="M38" i="1"/>
  <c r="M26" i="1"/>
  <c r="M61" i="1"/>
  <c r="M18" i="1"/>
  <c r="M78" i="1"/>
  <c r="M8" i="1"/>
  <c r="M77" i="1"/>
  <c r="M9" i="1"/>
  <c r="M56" i="1"/>
  <c r="M44" i="1"/>
  <c r="M34" i="1"/>
  <c r="M36" i="1"/>
  <c r="M7" i="1"/>
  <c r="M11" i="1"/>
  <c r="M33" i="1"/>
  <c r="M80" i="1"/>
  <c r="M42" i="1"/>
  <c r="M27" i="1"/>
  <c r="M74" i="1"/>
  <c r="M64" i="1"/>
  <c r="M70" i="1"/>
  <c r="M54" i="1"/>
  <c r="M82" i="1" l="1"/>
  <c r="E249" i="1" s="1"/>
</calcChain>
</file>

<file path=xl/comments1.xml><?xml version="1.0" encoding="utf-8"?>
<comments xmlns="http://schemas.openxmlformats.org/spreadsheetml/2006/main">
  <authors>
    <author>marco</author>
  </authors>
  <commentList>
    <comment ref="P34" authorId="0" shapeId="0">
      <text>
        <r>
          <rPr>
            <b/>
            <sz val="10"/>
            <color indexed="81"/>
            <rFont val="Tahoma"/>
            <family val="2"/>
          </rPr>
          <t>Marco:</t>
        </r>
        <r>
          <rPr>
            <sz val="10"/>
            <color indexed="81"/>
            <rFont val="Tahoma"/>
            <family val="2"/>
          </rPr>
          <t xml:space="preserve">
Variabile meno significativa (da rimuovere)</t>
        </r>
      </text>
    </comment>
    <comment ref="S47" authorId="0" shapeId="0">
      <text>
        <r>
          <rPr>
            <b/>
            <sz val="10"/>
            <color indexed="81"/>
            <rFont val="Tahoma"/>
            <family val="2"/>
          </rPr>
          <t>Marco: variabile meno significativa (da rimuovere)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T60" authorId="0" shapeId="0">
      <text>
        <r>
          <rPr>
            <b/>
            <sz val="10"/>
            <color indexed="81"/>
            <rFont val="Tahoma"/>
            <family val="2"/>
          </rPr>
          <t>Marco:</t>
        </r>
        <r>
          <rPr>
            <sz val="10"/>
            <color indexed="81"/>
            <rFont val="Tahoma"/>
            <family val="2"/>
          </rPr>
          <t xml:space="preserve">
Marco: variabile meno significativa (da rimuovere)</t>
        </r>
      </text>
    </comment>
    <comment ref="R73" authorId="0" shapeId="0">
      <text>
        <r>
          <rPr>
            <b/>
            <sz val="10"/>
            <color indexed="81"/>
            <rFont val="Tahoma"/>
            <family val="2"/>
          </rPr>
          <t>Marco: variabile meno significativa (da rimuovere)</t>
        </r>
        <r>
          <rPr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<sst xmlns="http://schemas.openxmlformats.org/spreadsheetml/2006/main" count="238" uniqueCount="131">
  <si>
    <t>Numero di scontrini (x2)</t>
  </si>
  <si>
    <t>Ammontare speso prodotti in offerta (in migliaia di Euro) (x3)</t>
  </si>
  <si>
    <t>log(vendite prodotto E) (x4)</t>
  </si>
  <si>
    <t>Pezzi venduti del prodotto B (x5)</t>
  </si>
  <si>
    <t>Amontare speso (x6)</t>
  </si>
  <si>
    <t>Pezzi venduti del prodotto C (x7)</t>
  </si>
  <si>
    <t>Percentuale di prodotti acquistati con elevato mark up (x8)</t>
  </si>
  <si>
    <t>Pezzi venduti del prodotto D (x9)</t>
  </si>
  <si>
    <t>Trend settimane (x1)</t>
  </si>
  <si>
    <t>Analisi longitudinale di un panel di 1000 consumatori</t>
  </si>
  <si>
    <t>Pezzi venduti del prodotto A (y)</t>
  </si>
  <si>
    <t>(X'X)=</t>
  </si>
  <si>
    <t>Step 4</t>
  </si>
  <si>
    <t>(X'y)=</t>
  </si>
  <si>
    <t>b=</t>
  </si>
  <si>
    <t>Intercetta</t>
  </si>
  <si>
    <t>10 x 10</t>
  </si>
  <si>
    <t>10 x 1</t>
  </si>
  <si>
    <t>beta cappello con formula matriciale</t>
  </si>
  <si>
    <t>beta cappello con funzione REGR.LIN</t>
  </si>
  <si>
    <t>1) Calcolare il vettore di stima dei parametri utilizzando la formula (X'X)-1X'y. Verificare il risultato con la funzione REGR.LIN</t>
  </si>
  <si>
    <t>2) Verificare che il coeff. di regressione multiplo associato alla variabile esplicativa  X5 può essere ottenuto come regressione semplice tra due serie di residui. Calcolare il coeff. di correlazione parziale tra y e X5.</t>
  </si>
  <si>
    <t>Regressione di y su tutte le variabili ad eccezione di X5</t>
  </si>
  <si>
    <t>X1</t>
  </si>
  <si>
    <t>X2</t>
  </si>
  <si>
    <t>X3</t>
  </si>
  <si>
    <t>X4</t>
  </si>
  <si>
    <t>X6</t>
  </si>
  <si>
    <t>X7</t>
  </si>
  <si>
    <t>X8</t>
  </si>
  <si>
    <t>X9</t>
  </si>
  <si>
    <t>X5</t>
  </si>
  <si>
    <t>Regressione di x5 su tutte le altre varibili esplicative</t>
  </si>
  <si>
    <t>Residui della regressione di y su tutte le variabili ad eccezione di X5</t>
  </si>
  <si>
    <t>Residui della regressione di x5 su tutte le altre varibili esplicative</t>
  </si>
  <si>
    <t>I due valori coincidono esattamente</t>
  </si>
  <si>
    <t>Il coefficiente di correlazione parziale tra y e X5 non è altro che il coeff. di correlazione semplice sulle due serie di residui</t>
  </si>
  <si>
    <t xml:space="preserve">Interpretazione: la relazione lineare tra il numero di pezzi venduti del prodotto A (y) ed il numero di pezzi venduti del prodotto B, al netto dell'effetto di tutte le altre variabili, è negativa </t>
  </si>
  <si>
    <t>3) Calcolare l'R2 corretto e verificare il risultato con il componente aggiutnivo analisi dei dati</t>
  </si>
  <si>
    <t xml:space="preserve">R2 corretto = </t>
  </si>
  <si>
    <t>OUTPUT RIEPILOGO</t>
  </si>
  <si>
    <t>Statistica della regressione</t>
  </si>
  <si>
    <t>R multiplo</t>
  </si>
  <si>
    <t>R al quadrato</t>
  </si>
  <si>
    <t>R al quadrato corretto</t>
  </si>
  <si>
    <t>Errore standard</t>
  </si>
  <si>
    <t>Osservazioni</t>
  </si>
  <si>
    <t>ANALISI VARIANZA</t>
  </si>
  <si>
    <t>Regressione</t>
  </si>
  <si>
    <t>Residuo</t>
  </si>
  <si>
    <t>Totale</t>
  </si>
  <si>
    <t>gdl</t>
  </si>
  <si>
    <t>SQ</t>
  </si>
  <si>
    <t>MQ</t>
  </si>
  <si>
    <t>F</t>
  </si>
  <si>
    <t>Significatività F</t>
  </si>
  <si>
    <t>Coefficienti</t>
  </si>
  <si>
    <t>Stat t</t>
  </si>
  <si>
    <t>Valore di significatività</t>
  </si>
  <si>
    <t>Inferiore 95%</t>
  </si>
  <si>
    <t>Superiore 95%</t>
  </si>
  <si>
    <t>Inferiore 99.0%</t>
  </si>
  <si>
    <t>Superiore 99.0%</t>
  </si>
  <si>
    <t>4) Calcolare gli standard error delle stime dei parametri βj e verificare il risultato tramite la funzione REGR.LIN</t>
  </si>
  <si>
    <t>Standard error tramite le matrici</t>
  </si>
  <si>
    <t>Standard error con la funzione REGR.LIN</t>
  </si>
  <si>
    <t>Valore in una T di Student con 70 gradi di libertà che lascia alla sua destra una probabilità pari a 0.005%</t>
  </si>
  <si>
    <t>Estremo inferiore intervallo di confidenza</t>
  </si>
  <si>
    <t>6) Testare la significatività congiunta di tutte le variabili (eccetto l'intercetta) ed il relativo p-value. Verificare il risultato del test tramite il componente aggiuntivo analisi dei dati</t>
  </si>
  <si>
    <t>F=</t>
  </si>
  <si>
    <t>Pvalue</t>
  </si>
  <si>
    <t>Rifiuto decisamente l'ipotesi nulla che le variabili esplicative non abbiano effetto nella spiegazione della varianza della variabile dipendente</t>
  </si>
  <si>
    <t>7) Testare la significatività congiunta delle variabili X2,X3,X4 (H_0: β2=β3=β4=0).</t>
  </si>
  <si>
    <t>Somma dei quadrati dei residui del modello ridotto (Intercetta + variabili X1, X6, X7,X8,X9,X5)</t>
  </si>
  <si>
    <t>Questo valore deve essere confrontato con una v.c. F con 3 e 70 gradi di libertà</t>
  </si>
  <si>
    <t>P-value</t>
  </si>
  <si>
    <t>Conclusione: accetto l'ipotesi nulla (le 3 variabili non danno un contributo significativo alla spiegazione della varianza della variabile dipendente)</t>
  </si>
  <si>
    <t>Probabilità che si verifichi il risultato campionario osservato quando nell'universo β2=β3=β4=0</t>
  </si>
  <si>
    <t>8) Testare l'ipotesi 2β5+2β6-β8=0</t>
  </si>
  <si>
    <t>1 x 1</t>
  </si>
  <si>
    <t>Pvalue =</t>
  </si>
  <si>
    <t>1x1</t>
  </si>
  <si>
    <t>10) Verificare l'ipotesi di incorrelazione tra i residui (test di Durbin-Watson)</t>
  </si>
  <si>
    <t>e_t-e_(t-1)</t>
  </si>
  <si>
    <t>Residui (e_t)</t>
  </si>
  <si>
    <t>9) Verificare che la variabilità del primo 30% di osservazioni sia omogenea alla variabilità dell'ultimo 30% delle osservazioni (test di omoschedasticità)</t>
  </si>
  <si>
    <t>Test F</t>
  </si>
  <si>
    <t>REGR.LIN sulle prime 24 osservazioni</t>
  </si>
  <si>
    <t>REGR.LIN sulle ultime 24 osservazioni</t>
  </si>
  <si>
    <t>Conclusione: rifiuto l'ipotesi nulla che la varianza del primo 30% delle osservazioni sia uguale alla varianza dell'ultimo 30% di osservazioni)</t>
  </si>
  <si>
    <t>test t</t>
  </si>
  <si>
    <t>p-values</t>
  </si>
  <si>
    <t>ln(y)</t>
  </si>
  <si>
    <t>STEP 2 (senza X8)</t>
  </si>
  <si>
    <t>Step 3 senza X4 e X8</t>
  </si>
  <si>
    <t>Step 4 senza X2 X4 e X8</t>
  </si>
  <si>
    <t>Step 5 senza X2 X4 X5 e X8</t>
  </si>
  <si>
    <t>FINE DELLA PROCEDURA BACKWARD DI SELEZIONE DELLE VARIABILI</t>
  </si>
  <si>
    <t>TUTTE LE VARIABILI RIMASTE SONO SIGNIFICATIVE AL 5%</t>
  </si>
  <si>
    <t xml:space="preserve">Numero di variabili inserite nel modello </t>
  </si>
  <si>
    <t>R2</t>
  </si>
  <si>
    <t xml:space="preserve">PROCEDURA BACKWARD </t>
  </si>
  <si>
    <t>PROCEDURA BACKWARD DI SELEZIONE DELLE VARIABILI</t>
  </si>
  <si>
    <t>Il valore ottenuto si colloca nella zona di incertezza (anche se molto vicino a DU)</t>
  </si>
  <si>
    <t>PASSO 1: modello di regressione su tutte le variabili (originali)</t>
  </si>
  <si>
    <t>lny</t>
  </si>
  <si>
    <t>=Risposta11!$L$2:$L$81</t>
  </si>
  <si>
    <t>X</t>
  </si>
  <si>
    <t>=Risposta11!$A$2:$J$81</t>
  </si>
  <si>
    <t>xstep1</t>
  </si>
  <si>
    <t>=Risposta11!$B$2:$J$81</t>
  </si>
  <si>
    <t>=Risposta11!$D$87:$K$166</t>
  </si>
  <si>
    <t>xstep3</t>
  </si>
  <si>
    <t>=Risposta11!$D$172:$J$251</t>
  </si>
  <si>
    <t>xstep4</t>
  </si>
  <si>
    <t>=Risposta11!$D$258:$I$337</t>
  </si>
  <si>
    <t>xstep5</t>
  </si>
  <si>
    <t>=Risposta11!$D$343:$H$422</t>
  </si>
  <si>
    <t>y</t>
  </si>
  <si>
    <t>=Risposta11!$K$2:$K$81</t>
  </si>
  <si>
    <t>Zona che contiene le variabili esplicative senza l'intercetta</t>
  </si>
  <si>
    <t>xstep2</t>
  </si>
  <si>
    <t>NOME</t>
  </si>
  <si>
    <t>ZONA</t>
  </si>
  <si>
    <t>Zona che contiene le variabili esplicative (inclusa l'intercetta)</t>
  </si>
  <si>
    <t>Osservazione: come output di REGR.LIN faccio apparire solo 2 colonne poiché mi serve solo il dato sulla somma dei quadrati dei residui</t>
  </si>
  <si>
    <t>4) Costruire un intervallo di confidenza al 99% per β3</t>
  </si>
  <si>
    <t>INTERCETTA (X0)</t>
  </si>
  <si>
    <t>Intercetta (x0)</t>
  </si>
  <si>
    <t>Conclusione: p-value molto elevato. Accetto l'ipotesi nulla  H_0:2β5+2β6-β8=0</t>
  </si>
  <si>
    <t>Coefficiente associato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</si>
</sst>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14" x14ac:knownFonts="1">
    <font>
      <sz val="10"/>
      <name val="Arial"/>
    </font>
    <font>
      <b/>
      <sz val="14"/>
      <name val="Arial"/>
      <family val="2"/>
    </font>
    <font>
      <sz val="8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6"/>
      <name val="Arial"/>
      <family val="2"/>
    </font>
    <font>
      <sz val="48"/>
      <name val="Arial"/>
      <family val="2"/>
    </font>
    <font>
      <b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 applyAlignment="1">
      <alignment wrapText="1"/>
    </xf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0" fontId="0" fillId="0" borderId="0" xfId="0" applyAlignment="1">
      <alignment horizontal="center" wrapText="1"/>
    </xf>
    <xf numFmtId="0" fontId="4" fillId="0" borderId="0" xfId="0" applyFont="1"/>
    <xf numFmtId="164" fontId="0" fillId="0" borderId="0" xfId="0" applyNumberFormat="1"/>
    <xf numFmtId="165" fontId="0" fillId="0" borderId="0" xfId="0" applyNumberFormat="1"/>
    <xf numFmtId="0" fontId="1" fillId="0" borderId="0" xfId="0" applyFont="1" applyAlignment="1">
      <alignment horizontal="center" wrapText="1"/>
    </xf>
    <xf numFmtId="0" fontId="0" fillId="0" borderId="0" xfId="0" applyFill="1" applyBorder="1" applyAlignment="1"/>
    <xf numFmtId="0" fontId="0" fillId="0" borderId="1" xfId="0" applyFill="1" applyBorder="1" applyAlignment="1"/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Continuous"/>
    </xf>
    <xf numFmtId="0" fontId="6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10" fillId="0" borderId="0" xfId="0" applyFont="1"/>
    <xf numFmtId="0" fontId="0" fillId="0" borderId="0" xfId="0" applyNumberFormat="1"/>
    <xf numFmtId="0" fontId="12" fillId="0" borderId="0" xfId="0" applyNumberFormat="1" applyFont="1"/>
    <xf numFmtId="0" fontId="1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wrapText="1"/>
    </xf>
    <xf numFmtId="164" fontId="11" fillId="0" borderId="0" xfId="0" applyNumberFormat="1" applyFont="1" applyAlignment="1">
      <alignment horizontal="center" wrapText="1"/>
    </xf>
    <xf numFmtId="0" fontId="13" fillId="0" borderId="0" xfId="0" applyFont="1"/>
    <xf numFmtId="0" fontId="12" fillId="0" borderId="0" xfId="0" applyFont="1" applyAlignment="1">
      <alignment wrapText="1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Evoluzione del coefficiente di determinazione nei diversi passi della procedura backward</a:t>
            </a:r>
          </a:p>
        </c:rich>
      </c:tx>
      <c:layout>
        <c:manualLayout>
          <c:xMode val="edge"/>
          <c:yMode val="edge"/>
          <c:x val="0.12023475804527366"/>
          <c:y val="3.4810126582278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2767096120596"/>
          <c:y val="0.27848144296603505"/>
          <c:w val="0.83284517105964984"/>
          <c:h val="0.50316533444999512"/>
        </c:manualLayout>
      </c:layout>
      <c:lineChart>
        <c:grouping val="standard"/>
        <c:varyColors val="0"/>
        <c:ser>
          <c:idx val="0"/>
          <c:order val="0"/>
          <c:tx>
            <c:strRef>
              <c:f>Risposta11!$R$92</c:f>
              <c:strCache>
                <c:ptCount val="1"/>
                <c:pt idx="0">
                  <c:v>R2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Risposta11!$Q$93:$Q$97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</c:numCache>
            </c:numRef>
          </c:cat>
          <c:val>
            <c:numRef>
              <c:f>Risposta11!$R$93:$R$97</c:f>
              <c:numCache>
                <c:formatCode>General</c:formatCode>
                <c:ptCount val="5"/>
                <c:pt idx="0">
                  <c:v>0.69615488965795225</c:v>
                </c:pt>
                <c:pt idx="1">
                  <c:v>0.69557032247992645</c:v>
                </c:pt>
                <c:pt idx="2">
                  <c:v>0.69337877791905422</c:v>
                </c:pt>
                <c:pt idx="3">
                  <c:v>0.68908278580043103</c:v>
                </c:pt>
                <c:pt idx="4">
                  <c:v>0.6776758641081958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E-4575-B556-3CF1461C3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981360"/>
        <c:axId val="1"/>
      </c:lineChart>
      <c:catAx>
        <c:axId val="63798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t-IT"/>
                  <a:t>Numero di variabili inserite nel modello</a:t>
                </a:r>
              </a:p>
            </c:rich>
          </c:tx>
          <c:layout>
            <c:manualLayout>
              <c:xMode val="edge"/>
              <c:yMode val="edge"/>
              <c:x val="0.37536687679435965"/>
              <c:y val="0.87974816439084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.6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t-IT"/>
                  <a:t>Indice di determinazione (R2)</a:t>
                </a:r>
              </a:p>
            </c:rich>
          </c:tx>
          <c:layout>
            <c:manualLayout>
              <c:xMode val="edge"/>
              <c:yMode val="edge"/>
              <c:x val="2.3460410557184751E-2"/>
              <c:y val="0.272152230971128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637981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4</xdr:row>
      <xdr:rowOff>0</xdr:rowOff>
    </xdr:from>
    <xdr:to>
      <xdr:col>14</xdr:col>
      <xdr:colOff>466725</xdr:colOff>
      <xdr:row>43</xdr:row>
      <xdr:rowOff>57150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2124075" y="809625"/>
          <a:ext cx="6877050" cy="6372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1) Calcolare il vettore di stima dei parametri utilizzando la formula (X'X)-1X'y.</a:t>
          </a: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Verificare il risultato con la funzione REGR.LIN</a:t>
          </a: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2) Verificare che il coeff. di regressione multiplo associato alla variabile esplicativa  X5 può essere ottenuto come regressione semplice tra due serie di residui. Calcolare il coeff. di correlazione parziale tra y e X5.</a:t>
          </a: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3) Calcolare l'R2 corretto e verificare il risultato con il componente aggiutnivo analisi dei dati</a:t>
          </a: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4) Calcolare gli standard error delle stime dei parametri </a:t>
          </a:r>
          <a:r>
            <a:rPr lang="el-GR" sz="1400" b="1" i="0" strike="noStrike">
              <a:solidFill>
                <a:srgbClr val="000000"/>
              </a:solidFill>
              <a:latin typeface="Arial"/>
              <a:cs typeface="Arial"/>
            </a:rPr>
            <a:t>β</a:t>
          </a: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j e verificare il risultato tramite la funzione REGR.LIN</a:t>
          </a: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5) Costruire un intervallo di confidenza al 99% per </a:t>
          </a:r>
          <a:r>
            <a:rPr lang="el-GR" sz="1400" b="1" i="0" strike="noStrike">
              <a:solidFill>
                <a:srgbClr val="000000"/>
              </a:solidFill>
              <a:latin typeface="Arial"/>
              <a:cs typeface="Arial"/>
            </a:rPr>
            <a:t>β3 </a:t>
          </a: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e verificare il risultato con il componente aggiuntivo analisi dei dati</a:t>
          </a: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6) Testare la significatività congiunta di tutte le variabili (eccetto l'intercetta) ed il relativo p-value. Verificare il risultato del test tramite il componente aggiuntivo analisi dei dati</a:t>
          </a: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7) Testare la significatività congiunta delle variabili X2,X3,X4 (H_0: </a:t>
          </a:r>
          <a:r>
            <a:rPr lang="el-GR" sz="1400" b="1" i="0" strike="noStrike">
              <a:solidFill>
                <a:srgbClr val="000000"/>
              </a:solidFill>
              <a:latin typeface="Arial"/>
              <a:cs typeface="Arial"/>
            </a:rPr>
            <a:t>β2=β3=β4=0).</a:t>
          </a:r>
        </a:p>
        <a:p>
          <a:pPr algn="l" rtl="0">
            <a:defRPr sz="1000"/>
          </a:pPr>
          <a:r>
            <a:rPr lang="el-GR" sz="1400" b="1" i="0" strike="noStrike">
              <a:solidFill>
                <a:srgbClr val="000000"/>
              </a:solidFill>
              <a:latin typeface="Arial"/>
              <a:cs typeface="Arial"/>
            </a:rPr>
            <a:t>8) </a:t>
          </a: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Testare l'ipotesi 2</a:t>
          </a:r>
          <a:r>
            <a:rPr lang="el-GR" sz="1400" b="1" i="0" strike="noStrike">
              <a:solidFill>
                <a:srgbClr val="000000"/>
              </a:solidFill>
              <a:latin typeface="Arial"/>
              <a:cs typeface="Arial"/>
            </a:rPr>
            <a:t>β5+2β6-β8=0 </a:t>
          </a: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(</a:t>
          </a:r>
          <a:r>
            <a:rPr kumimoji="0" lang="el-GR" sz="1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β5</a:t>
          </a:r>
          <a:r>
            <a:rPr kumimoji="0" lang="it-IT" sz="1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, </a:t>
          </a:r>
          <a:r>
            <a:rPr kumimoji="0" lang="el-GR" sz="1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β6</a:t>
          </a:r>
          <a:r>
            <a:rPr kumimoji="0" lang="it-IT" sz="1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e </a:t>
          </a:r>
          <a:r>
            <a:rPr kumimoji="0" lang="el-GR" sz="1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β8</a:t>
          </a:r>
          <a:r>
            <a:rPr kumimoji="0" lang="it-IT" sz="1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sono i coefficienti associati alle variabili X5, X6 e X8)</a:t>
          </a:r>
          <a:endParaRPr lang="it-IT" sz="14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9) Verificare che la variabilità del primo 30% di osservazioni sia omogenea alla variabilità dell'ultimo 30% delle osservazioni (test di omoschedasticità)</a:t>
          </a: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10) Verificare l'ipotesi di incorrelazione tra i residui (test di Durbin-Watson)</a:t>
          </a: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11) Tramite l'applicazione ripetuta della funzione REGR.LIN, utilizzare la procedura backward di selezione delle variabili (impiegare come variabile risposta (y)  il logaritmo naturale del numero di pezzi venduti del prodotto A).</a:t>
          </a: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Arrestare la procedura quando tutte le variabili sono significative al 5%.</a:t>
          </a:r>
        </a:p>
        <a:p>
          <a:pPr algn="l" rtl="0">
            <a:defRPr sz="1000"/>
          </a:pPr>
          <a:r>
            <a:rPr lang="it-IT" sz="1400" b="1" i="0" strike="noStrike">
              <a:solidFill>
                <a:srgbClr val="000000"/>
              </a:solidFill>
              <a:latin typeface="Arial"/>
              <a:cs typeface="Arial"/>
            </a:rPr>
            <a:t>Mostrare in un grafico l'evoluzione del coefficiente R2 nei diversi passi della procedura backward</a:t>
          </a:r>
        </a:p>
        <a:p>
          <a:pPr algn="l" rtl="0">
            <a:defRPr sz="1000"/>
          </a:pPr>
          <a:endParaRPr lang="it-IT" sz="14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it-IT" sz="14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441960</xdr:colOff>
      <xdr:row>142</xdr:row>
      <xdr:rowOff>38100</xdr:rowOff>
    </xdr:from>
    <xdr:to>
      <xdr:col>16</xdr:col>
      <xdr:colOff>632460</xdr:colOff>
      <xdr:row>148</xdr:row>
      <xdr:rowOff>83820</xdr:rowOff>
    </xdr:to>
    <xdr:sp macro="" textlink="">
      <xdr:nvSpPr>
        <xdr:cNvPr id="2107" name="Line 1"/>
        <xdr:cNvSpPr>
          <a:spLocks noChangeShapeType="1"/>
        </xdr:cNvSpPr>
      </xdr:nvSpPr>
      <xdr:spPr bwMode="auto">
        <a:xfrm flipH="1">
          <a:off x="17922240" y="25763220"/>
          <a:ext cx="1051560" cy="10972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480060</xdr:colOff>
      <xdr:row>27</xdr:row>
      <xdr:rowOff>76200</xdr:rowOff>
    </xdr:from>
    <xdr:to>
      <xdr:col>16</xdr:col>
      <xdr:colOff>655320</xdr:colOff>
      <xdr:row>142</xdr:row>
      <xdr:rowOff>0</xdr:rowOff>
    </xdr:to>
    <xdr:sp macro="" textlink="">
      <xdr:nvSpPr>
        <xdr:cNvPr id="2108" name="Line 2"/>
        <xdr:cNvSpPr>
          <a:spLocks noChangeShapeType="1"/>
        </xdr:cNvSpPr>
      </xdr:nvSpPr>
      <xdr:spPr bwMode="auto">
        <a:xfrm flipH="1" flipV="1">
          <a:off x="17129760" y="6217920"/>
          <a:ext cx="1866900" cy="1950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1219200</xdr:colOff>
      <xdr:row>86</xdr:row>
      <xdr:rowOff>22860</xdr:rowOff>
    </xdr:from>
    <xdr:to>
      <xdr:col>7</xdr:col>
      <xdr:colOff>914400</xdr:colOff>
      <xdr:row>94</xdr:row>
      <xdr:rowOff>45720</xdr:rowOff>
    </xdr:to>
    <xdr:grpSp>
      <xdr:nvGrpSpPr>
        <xdr:cNvPr id="2109" name="Group 7"/>
        <xdr:cNvGrpSpPr>
          <a:grpSpLocks/>
        </xdr:cNvGrpSpPr>
      </xdr:nvGrpSpPr>
      <xdr:grpSpPr bwMode="auto">
        <a:xfrm>
          <a:off x="5143500" y="16139160"/>
          <a:ext cx="4754880" cy="1371600"/>
          <a:chOff x="453" y="1656"/>
          <a:chExt cx="485" cy="140"/>
        </a:xfrm>
      </xdr:grpSpPr>
      <xdr:pic>
        <xdr:nvPicPr>
          <xdr:cNvPr id="2119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5" y="1656"/>
            <a:ext cx="41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2120" name="Group 6"/>
          <xdr:cNvGrpSpPr>
            <a:grpSpLocks/>
          </xdr:cNvGrpSpPr>
        </xdr:nvGrpSpPr>
        <xdr:grpSpPr bwMode="auto">
          <a:xfrm>
            <a:off x="453" y="1680"/>
            <a:ext cx="78" cy="116"/>
            <a:chOff x="453" y="1680"/>
            <a:chExt cx="78" cy="116"/>
          </a:xfrm>
        </xdr:grpSpPr>
        <xdr:sp macro="" textlink="">
          <xdr:nvSpPr>
            <xdr:cNvPr id="2121" name="Line 4"/>
            <xdr:cNvSpPr>
              <a:spLocks noChangeShapeType="1"/>
            </xdr:cNvSpPr>
          </xdr:nvSpPr>
          <xdr:spPr bwMode="auto">
            <a:xfrm>
              <a:off x="453" y="1680"/>
              <a:ext cx="78" cy="74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 type="triangle" w="med" len="med"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22" name="Line 5"/>
            <xdr:cNvSpPr>
              <a:spLocks noChangeShapeType="1"/>
            </xdr:cNvSpPr>
          </xdr:nvSpPr>
          <xdr:spPr bwMode="auto">
            <a:xfrm flipH="1">
              <a:off x="465" y="1753"/>
              <a:ext cx="63" cy="4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 editAs="oneCell">
    <xdr:from>
      <xdr:col>5</xdr:col>
      <xdr:colOff>929640</xdr:colOff>
      <xdr:row>146</xdr:row>
      <xdr:rowOff>129540</xdr:rowOff>
    </xdr:from>
    <xdr:to>
      <xdr:col>8</xdr:col>
      <xdr:colOff>944880</xdr:colOff>
      <xdr:row>153</xdr:row>
      <xdr:rowOff>137160</xdr:rowOff>
    </xdr:to>
    <xdr:pic>
      <xdr:nvPicPr>
        <xdr:cNvPr id="21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26570940"/>
          <a:ext cx="381000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411480</xdr:colOff>
      <xdr:row>139</xdr:row>
      <xdr:rowOff>68580</xdr:rowOff>
    </xdr:from>
    <xdr:to>
      <xdr:col>4</xdr:col>
      <xdr:colOff>1120140</xdr:colOff>
      <xdr:row>147</xdr:row>
      <xdr:rowOff>22860</xdr:rowOff>
    </xdr:to>
    <xdr:sp macro="" textlink="">
      <xdr:nvSpPr>
        <xdr:cNvPr id="2111" name="Line 9"/>
        <xdr:cNvSpPr>
          <a:spLocks noChangeShapeType="1"/>
        </xdr:cNvSpPr>
      </xdr:nvSpPr>
      <xdr:spPr bwMode="auto">
        <a:xfrm flipH="1" flipV="1">
          <a:off x="2286000" y="25290780"/>
          <a:ext cx="4023360" cy="134112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434340</xdr:colOff>
      <xdr:row>100</xdr:row>
      <xdr:rowOff>60960</xdr:rowOff>
    </xdr:from>
    <xdr:to>
      <xdr:col>6</xdr:col>
      <xdr:colOff>472440</xdr:colOff>
      <xdr:row>139</xdr:row>
      <xdr:rowOff>60960</xdr:rowOff>
    </xdr:to>
    <xdr:sp macro="" textlink="">
      <xdr:nvSpPr>
        <xdr:cNvPr id="2112" name="Line 10"/>
        <xdr:cNvSpPr>
          <a:spLocks noChangeShapeType="1"/>
        </xdr:cNvSpPr>
      </xdr:nvSpPr>
      <xdr:spPr bwMode="auto">
        <a:xfrm flipV="1">
          <a:off x="2308860" y="18547080"/>
          <a:ext cx="5882640" cy="67360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1097280</xdr:colOff>
      <xdr:row>161</xdr:row>
      <xdr:rowOff>144780</xdr:rowOff>
    </xdr:from>
    <xdr:to>
      <xdr:col>8</xdr:col>
      <xdr:colOff>1028700</xdr:colOff>
      <xdr:row>168</xdr:row>
      <xdr:rowOff>68580</xdr:rowOff>
    </xdr:to>
    <xdr:pic>
      <xdr:nvPicPr>
        <xdr:cNvPr id="21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9138880"/>
          <a:ext cx="49911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1051560</xdr:colOff>
      <xdr:row>254</xdr:row>
      <xdr:rowOff>7620</xdr:rowOff>
    </xdr:from>
    <xdr:to>
      <xdr:col>8</xdr:col>
      <xdr:colOff>998220</xdr:colOff>
      <xdr:row>290</xdr:row>
      <xdr:rowOff>38100</xdr:rowOff>
    </xdr:to>
    <xdr:grpSp>
      <xdr:nvGrpSpPr>
        <xdr:cNvPr id="2114" name="Group 26"/>
        <xdr:cNvGrpSpPr>
          <a:grpSpLocks/>
        </xdr:cNvGrpSpPr>
      </xdr:nvGrpSpPr>
      <xdr:grpSpPr bwMode="auto">
        <a:xfrm>
          <a:off x="2926080" y="46062900"/>
          <a:ext cx="8321040" cy="6065520"/>
          <a:chOff x="300" y="4640"/>
          <a:chExt cx="849" cy="615"/>
        </a:xfrm>
      </xdr:grpSpPr>
      <xdr:grpSp>
        <xdr:nvGrpSpPr>
          <xdr:cNvPr id="2115" name="Group 24"/>
          <xdr:cNvGrpSpPr>
            <a:grpSpLocks/>
          </xdr:cNvGrpSpPr>
        </xdr:nvGrpSpPr>
        <xdr:grpSpPr bwMode="auto">
          <a:xfrm>
            <a:off x="300" y="4640"/>
            <a:ext cx="849" cy="615"/>
            <a:chOff x="198" y="4897"/>
            <a:chExt cx="849" cy="615"/>
          </a:xfrm>
        </xdr:grpSpPr>
        <xdr:pic>
          <xdr:nvPicPr>
            <xdr:cNvPr id="2117" name="Picture 2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14954"/>
            <a:stretch>
              <a:fillRect/>
            </a:stretch>
          </xdr:blipFill>
          <xdr:spPr bwMode="auto">
            <a:xfrm rot="-5400000">
              <a:off x="350" y="4814"/>
              <a:ext cx="546" cy="8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071" name="Text Box 23"/>
            <xdr:cNvSpPr txBox="1">
              <a:spLocks noChangeArrowheads="1"/>
            </xdr:cNvSpPr>
          </xdr:nvSpPr>
          <xdr:spPr bwMode="auto">
            <a:xfrm>
              <a:off x="337" y="4897"/>
              <a:ext cx="512" cy="59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36576" tIns="27432" rIns="0" bIns="0" anchor="t" upright="1"/>
            <a:lstStyle/>
            <a:p>
              <a:pPr algn="l" rtl="0">
                <a:defRPr sz="1000"/>
              </a:pPr>
              <a:r>
                <a:rPr lang="it-IT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k'=k-1 (numero di variabili esplicative escludendo l'intercetta)</a:t>
              </a:r>
            </a:p>
          </xdr:txBody>
        </xdr:sp>
      </xdr:grpSp>
      <xdr:sp macro="" textlink="">
        <xdr:nvSpPr>
          <xdr:cNvPr id="2116" name="Oval 25"/>
          <xdr:cNvSpPr>
            <a:spLocks noChangeArrowheads="1"/>
          </xdr:cNvSpPr>
        </xdr:nvSpPr>
        <xdr:spPr bwMode="auto">
          <a:xfrm>
            <a:off x="976" y="4903"/>
            <a:ext cx="75" cy="18"/>
          </a:xfrm>
          <a:prstGeom prst="ellipse">
            <a:avLst/>
          </a:prstGeom>
          <a:solidFill>
            <a:srgbClr val="FFFFFF">
              <a:alpha val="0"/>
            </a:srgbClr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1257300</xdr:colOff>
          <xdr:row>189</xdr:row>
          <xdr:rowOff>99060</xdr:rowOff>
        </xdr:from>
        <xdr:to>
          <xdr:col>8</xdr:col>
          <xdr:colOff>1013460</xdr:colOff>
          <xdr:row>196</xdr:row>
          <xdr:rowOff>22860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1173480</xdr:colOff>
          <xdr:row>196</xdr:row>
          <xdr:rowOff>121920</xdr:rowOff>
        </xdr:from>
        <xdr:to>
          <xdr:col>2</xdr:col>
          <xdr:colOff>2004060</xdr:colOff>
          <xdr:row>199</xdr:row>
          <xdr:rowOff>106680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83820</xdr:colOff>
          <xdr:row>197</xdr:row>
          <xdr:rowOff>160020</xdr:rowOff>
        </xdr:from>
        <xdr:to>
          <xdr:col>15</xdr:col>
          <xdr:colOff>99060</xdr:colOff>
          <xdr:row>199</xdr:row>
          <xdr:rowOff>144780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1158240</xdr:colOff>
          <xdr:row>201</xdr:row>
          <xdr:rowOff>76200</xdr:rowOff>
        </xdr:from>
        <xdr:to>
          <xdr:col>4</xdr:col>
          <xdr:colOff>822960</xdr:colOff>
          <xdr:row>205</xdr:row>
          <xdr:rowOff>137160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556260</xdr:colOff>
          <xdr:row>207</xdr:row>
          <xdr:rowOff>106680</xdr:rowOff>
        </xdr:from>
        <xdr:to>
          <xdr:col>2</xdr:col>
          <xdr:colOff>2004060</xdr:colOff>
          <xdr:row>212</xdr:row>
          <xdr:rowOff>144780</xdr:rowOff>
        </xdr:to>
        <xdr:sp macro="" textlink="">
          <xdr:nvSpPr>
            <xdr:cNvPr id="2065" name="Object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861060</xdr:colOff>
          <xdr:row>213</xdr:row>
          <xdr:rowOff>22860</xdr:rowOff>
        </xdr:from>
        <xdr:to>
          <xdr:col>4</xdr:col>
          <xdr:colOff>982980</xdr:colOff>
          <xdr:row>218</xdr:row>
          <xdr:rowOff>121920</xdr:rowOff>
        </xdr:to>
        <xdr:sp macro="" textlink="">
          <xdr:nvSpPr>
            <xdr:cNvPr id="2066" name="Object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830580</xdr:colOff>
          <xdr:row>219</xdr:row>
          <xdr:rowOff>144780</xdr:rowOff>
        </xdr:from>
        <xdr:to>
          <xdr:col>4</xdr:col>
          <xdr:colOff>1066800</xdr:colOff>
          <xdr:row>226</xdr:row>
          <xdr:rowOff>68580</xdr:rowOff>
        </xdr:to>
        <xdr:sp macro="" textlink="">
          <xdr:nvSpPr>
            <xdr:cNvPr id="2067" name="Object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518160</xdr:colOff>
          <xdr:row>243</xdr:row>
          <xdr:rowOff>144780</xdr:rowOff>
        </xdr:from>
        <xdr:to>
          <xdr:col>4</xdr:col>
          <xdr:colOff>0</xdr:colOff>
          <xdr:row>253</xdr:row>
          <xdr:rowOff>0</xdr:rowOff>
        </xdr:to>
        <xdr:sp macro="" textlink="">
          <xdr:nvSpPr>
            <xdr:cNvPr id="2068" name="Object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518160</xdr:colOff>
      <xdr:row>99</xdr:row>
      <xdr:rowOff>0</xdr:rowOff>
    </xdr:from>
    <xdr:to>
      <xdr:col>21</xdr:col>
      <xdr:colOff>327660</xdr:colOff>
      <xdr:row>117</xdr:row>
      <xdr:rowOff>99060</xdr:rowOff>
    </xdr:to>
    <xdr:graphicFrame macro="">
      <xdr:nvGraphicFramePr>
        <xdr:cNvPr id="3104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1257300</xdr:colOff>
          <xdr:row>83</xdr:row>
          <xdr:rowOff>0</xdr:rowOff>
        </xdr:from>
        <xdr:to>
          <xdr:col>8</xdr:col>
          <xdr:colOff>1013460</xdr:colOff>
          <xdr:row>83</xdr:row>
          <xdr:rowOff>0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1173480</xdr:colOff>
          <xdr:row>83</xdr:row>
          <xdr:rowOff>0</xdr:rowOff>
        </xdr:from>
        <xdr:to>
          <xdr:col>2</xdr:col>
          <xdr:colOff>1996440</xdr:colOff>
          <xdr:row>83</xdr:row>
          <xdr:rowOff>0</xdr:rowOff>
        </xdr:to>
        <xdr:sp macro="" textlink="">
          <xdr:nvSpPr>
            <xdr:cNvPr id="3085" name="Object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83820</xdr:colOff>
          <xdr:row>83</xdr:row>
          <xdr:rowOff>0</xdr:rowOff>
        </xdr:from>
        <xdr:to>
          <xdr:col>13</xdr:col>
          <xdr:colOff>99060</xdr:colOff>
          <xdr:row>83</xdr:row>
          <xdr:rowOff>0</xdr:rowOff>
        </xdr:to>
        <xdr:sp macro="" textlink="">
          <xdr:nvSpPr>
            <xdr:cNvPr id="3086" name="Object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1158240</xdr:colOff>
          <xdr:row>83</xdr:row>
          <xdr:rowOff>0</xdr:rowOff>
        </xdr:from>
        <xdr:to>
          <xdr:col>4</xdr:col>
          <xdr:colOff>822960</xdr:colOff>
          <xdr:row>83</xdr:row>
          <xdr:rowOff>0</xdr:rowOff>
        </xdr:to>
        <xdr:sp macro="" textlink="">
          <xdr:nvSpPr>
            <xdr:cNvPr id="3087" name="Object 15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556260</xdr:colOff>
          <xdr:row>83</xdr:row>
          <xdr:rowOff>0</xdr:rowOff>
        </xdr:from>
        <xdr:to>
          <xdr:col>2</xdr:col>
          <xdr:colOff>1996440</xdr:colOff>
          <xdr:row>83</xdr:row>
          <xdr:rowOff>0</xdr:rowOff>
        </xdr:to>
        <xdr:sp macro="" textlink="">
          <xdr:nvSpPr>
            <xdr:cNvPr id="3088" name="Object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861060</xdr:colOff>
          <xdr:row>83</xdr:row>
          <xdr:rowOff>0</xdr:rowOff>
        </xdr:from>
        <xdr:to>
          <xdr:col>4</xdr:col>
          <xdr:colOff>982980</xdr:colOff>
          <xdr:row>83</xdr:row>
          <xdr:rowOff>0</xdr:rowOff>
        </xdr:to>
        <xdr:sp macro="" textlink="">
          <xdr:nvSpPr>
            <xdr:cNvPr id="3089" name="Object 17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830580</xdr:colOff>
          <xdr:row>83</xdr:row>
          <xdr:rowOff>0</xdr:rowOff>
        </xdr:from>
        <xdr:to>
          <xdr:col>4</xdr:col>
          <xdr:colOff>1066800</xdr:colOff>
          <xdr:row>83</xdr:row>
          <xdr:rowOff>0</xdr:rowOff>
        </xdr:to>
        <xdr:sp macro="" textlink="">
          <xdr:nvSpPr>
            <xdr:cNvPr id="3090" name="Object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.bin"/><Relationship Id="rId13" Type="http://schemas.openxmlformats.org/officeDocument/2006/relationships/image" Target="../media/image5.emf"/><Relationship Id="rId18" Type="http://schemas.openxmlformats.org/officeDocument/2006/relationships/comments" Target="../comments1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13.bin"/><Relationship Id="rId17" Type="http://schemas.openxmlformats.org/officeDocument/2006/relationships/image" Target="../media/image7.emf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15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0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12.bin"/><Relationship Id="rId4" Type="http://schemas.openxmlformats.org/officeDocument/2006/relationships/oleObject" Target="../embeddings/oleObject9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"/>
  <sheetViews>
    <sheetView tabSelected="1" topLeftCell="A9" workbookViewId="0">
      <selection activeCell="C40" sqref="C40"/>
    </sheetView>
  </sheetViews>
  <sheetFormatPr defaultRowHeight="13.2" x14ac:dyDescent="0.25"/>
  <sheetData>
    <row r="2" spans="4:4" ht="24.6" x14ac:dyDescent="0.4">
      <c r="D2" s="2" t="s">
        <v>9</v>
      </c>
    </row>
  </sheetData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249"/>
  <sheetViews>
    <sheetView topLeftCell="K5" workbookViewId="0">
      <selection activeCell="U14" sqref="U14"/>
    </sheetView>
  </sheetViews>
  <sheetFormatPr defaultRowHeight="13.2" x14ac:dyDescent="0.25"/>
  <cols>
    <col min="2" max="2" width="18.44140625" customWidth="1"/>
    <col min="3" max="3" width="29.88671875" customWidth="1"/>
    <col min="4" max="11" width="18.44140625" customWidth="1"/>
    <col min="12" max="12" width="13.109375" bestFit="1" customWidth="1"/>
    <col min="13" max="14" width="12.44140625" bestFit="1" customWidth="1"/>
    <col min="15" max="15" width="12.109375" customWidth="1"/>
    <col min="16" max="16" width="12.5546875" bestFit="1" customWidth="1"/>
    <col min="17" max="17" width="10.6640625" bestFit="1" customWidth="1"/>
    <col min="18" max="18" width="12.44140625" bestFit="1" customWidth="1"/>
    <col min="19" max="19" width="12.5546875" bestFit="1" customWidth="1"/>
    <col min="20" max="20" width="11.109375" bestFit="1" customWidth="1"/>
    <col min="21" max="21" width="12.44140625" bestFit="1" customWidth="1"/>
    <col min="22" max="22" width="12.5546875" bestFit="1" customWidth="1"/>
    <col min="23" max="24" width="10.5546875" bestFit="1" customWidth="1"/>
    <col min="25" max="25" width="9.5546875" bestFit="1" customWidth="1"/>
  </cols>
  <sheetData>
    <row r="1" spans="1:26" s="1" customFormat="1" ht="114" customHeight="1" x14ac:dyDescent="0.3">
      <c r="A1" s="1" t="s">
        <v>128</v>
      </c>
      <c r="B1" s="1" t="s">
        <v>0</v>
      </c>
      <c r="C1" s="1" t="s">
        <v>1</v>
      </c>
      <c r="D1" s="1" t="s">
        <v>2</v>
      </c>
      <c r="E1" s="1" t="s">
        <v>8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3</v>
      </c>
      <c r="K1" s="1" t="s">
        <v>10</v>
      </c>
      <c r="L1" s="1" t="s">
        <v>84</v>
      </c>
      <c r="M1" s="1" t="s">
        <v>83</v>
      </c>
      <c r="O1" s="21" t="s">
        <v>20</v>
      </c>
      <c r="P1" s="21"/>
      <c r="Q1" s="21"/>
      <c r="R1" s="21"/>
      <c r="S1" s="21"/>
      <c r="T1" s="21"/>
      <c r="U1" s="21"/>
      <c r="V1" s="21"/>
      <c r="W1" s="21"/>
      <c r="X1" s="21"/>
    </row>
    <row r="2" spans="1:26" x14ac:dyDescent="0.25">
      <c r="A2">
        <v>1</v>
      </c>
      <c r="B2">
        <v>40</v>
      </c>
      <c r="C2">
        <v>2693</v>
      </c>
      <c r="D2">
        <v>-25</v>
      </c>
      <c r="E2">
        <v>1</v>
      </c>
      <c r="F2">
        <v>5710</v>
      </c>
      <c r="G2">
        <v>28</v>
      </c>
      <c r="H2">
        <v>47.66</v>
      </c>
      <c r="I2">
        <v>4</v>
      </c>
      <c r="J2">
        <v>250</v>
      </c>
      <c r="K2">
        <v>3</v>
      </c>
      <c r="L2">
        <f t="array" ref="L2:L81">y-MMULT(X,T15:T24)</f>
        <v>1.1622058562450839</v>
      </c>
    </row>
    <row r="3" spans="1:26" x14ac:dyDescent="0.25">
      <c r="A3">
        <v>1</v>
      </c>
      <c r="B3">
        <v>45</v>
      </c>
      <c r="C3">
        <v>590</v>
      </c>
      <c r="D3">
        <v>-24</v>
      </c>
      <c r="E3">
        <v>2</v>
      </c>
      <c r="F3">
        <v>5700</v>
      </c>
      <c r="G3">
        <v>37</v>
      </c>
      <c r="H3">
        <v>55.04</v>
      </c>
      <c r="I3">
        <v>3</v>
      </c>
      <c r="J3">
        <v>100</v>
      </c>
      <c r="K3">
        <v>5</v>
      </c>
      <c r="L3">
        <v>0.1644586625243285</v>
      </c>
      <c r="M3">
        <f>(L3-L2)^2</f>
        <v>0.99549946257764255</v>
      </c>
      <c r="P3" s="7">
        <f t="array" ref="P3:Y12">MMULT(TRANSPOSE(X),X)</f>
        <v>80</v>
      </c>
      <c r="Q3" s="7">
        <v>4008</v>
      </c>
      <c r="R3" s="7">
        <v>223650</v>
      </c>
      <c r="S3" s="7">
        <v>67</v>
      </c>
      <c r="T3" s="7">
        <v>3240</v>
      </c>
      <c r="U3" s="7">
        <v>454950</v>
      </c>
      <c r="V3" s="7">
        <v>3855</v>
      </c>
      <c r="W3" s="7">
        <v>4277.0200000000004</v>
      </c>
      <c r="X3" s="7">
        <v>392</v>
      </c>
      <c r="Y3" s="7">
        <v>12795</v>
      </c>
    </row>
    <row r="4" spans="1:26" x14ac:dyDescent="0.25">
      <c r="A4">
        <v>1</v>
      </c>
      <c r="B4">
        <v>54</v>
      </c>
      <c r="C4">
        <v>1450</v>
      </c>
      <c r="D4">
        <v>25</v>
      </c>
      <c r="E4">
        <v>3</v>
      </c>
      <c r="F4">
        <v>5760</v>
      </c>
      <c r="G4">
        <v>51</v>
      </c>
      <c r="H4">
        <v>57.02</v>
      </c>
      <c r="I4">
        <v>3</v>
      </c>
      <c r="J4">
        <v>60</v>
      </c>
      <c r="K4">
        <v>5</v>
      </c>
      <c r="L4">
        <v>-1.1322694473771424</v>
      </c>
      <c r="M4">
        <f t="shared" ref="M4:M67" si="0">(L4-L3)^2</f>
        <v>1.6815037910086412</v>
      </c>
      <c r="P4" s="7">
        <v>4008</v>
      </c>
      <c r="Q4" s="7">
        <v>208420</v>
      </c>
      <c r="R4" s="7">
        <v>10527312</v>
      </c>
      <c r="S4" s="7">
        <v>-7129</v>
      </c>
      <c r="T4" s="7">
        <v>161487</v>
      </c>
      <c r="U4" s="7">
        <v>22857330</v>
      </c>
      <c r="V4" s="7">
        <v>188610</v>
      </c>
      <c r="W4" s="7">
        <v>221520.11999999991</v>
      </c>
      <c r="X4" s="7">
        <v>18968</v>
      </c>
      <c r="Y4" s="7">
        <v>626039</v>
      </c>
    </row>
    <row r="5" spans="1:26" ht="21" x14ac:dyDescent="0.4">
      <c r="A5">
        <v>1</v>
      </c>
      <c r="B5">
        <v>35</v>
      </c>
      <c r="C5">
        <v>1568</v>
      </c>
      <c r="D5">
        <v>15</v>
      </c>
      <c r="E5">
        <v>4</v>
      </c>
      <c r="F5">
        <v>5720</v>
      </c>
      <c r="G5">
        <v>69</v>
      </c>
      <c r="H5">
        <v>53.78</v>
      </c>
      <c r="I5">
        <v>4</v>
      </c>
      <c r="J5">
        <v>60</v>
      </c>
      <c r="K5">
        <v>6</v>
      </c>
      <c r="L5">
        <v>0.36338435864149954</v>
      </c>
      <c r="M5">
        <f t="shared" si="0"/>
        <v>2.2369803074580497</v>
      </c>
      <c r="N5" s="3"/>
      <c r="O5" s="4"/>
      <c r="P5" s="7">
        <v>223650</v>
      </c>
      <c r="Q5" s="7">
        <v>10527312</v>
      </c>
      <c r="R5" s="7">
        <v>936483234</v>
      </c>
      <c r="S5" s="7">
        <v>1184392</v>
      </c>
      <c r="T5" s="7">
        <v>9091758</v>
      </c>
      <c r="U5" s="7">
        <v>1263905210</v>
      </c>
      <c r="V5" s="7">
        <v>10446226</v>
      </c>
      <c r="W5" s="7">
        <v>10414998.720000003</v>
      </c>
      <c r="X5" s="7">
        <v>1249786</v>
      </c>
      <c r="Y5" s="7">
        <v>42005879</v>
      </c>
    </row>
    <row r="6" spans="1:26" x14ac:dyDescent="0.25">
      <c r="A6">
        <v>1</v>
      </c>
      <c r="B6">
        <v>45</v>
      </c>
      <c r="C6">
        <v>2631</v>
      </c>
      <c r="D6">
        <v>-33</v>
      </c>
      <c r="E6">
        <v>5</v>
      </c>
      <c r="F6">
        <v>5790</v>
      </c>
      <c r="G6">
        <v>19</v>
      </c>
      <c r="H6">
        <v>54.14</v>
      </c>
      <c r="I6">
        <v>6</v>
      </c>
      <c r="J6">
        <v>100</v>
      </c>
      <c r="K6">
        <v>4</v>
      </c>
      <c r="L6">
        <v>4.7209754034216012E-2</v>
      </c>
      <c r="M6">
        <f t="shared" si="0"/>
        <v>9.9966380598572074E-2</v>
      </c>
      <c r="P6" s="7">
        <v>67</v>
      </c>
      <c r="Q6" s="7">
        <v>-7129</v>
      </c>
      <c r="R6" s="7">
        <v>1184392</v>
      </c>
      <c r="S6" s="7">
        <v>101663</v>
      </c>
      <c r="T6" s="7">
        <v>26550</v>
      </c>
      <c r="U6" s="7">
        <v>220520</v>
      </c>
      <c r="V6" s="7">
        <v>43806</v>
      </c>
      <c r="W6" s="7">
        <v>-14346.340000000026</v>
      </c>
      <c r="X6" s="7">
        <v>1858</v>
      </c>
      <c r="Y6" s="7">
        <v>-29476</v>
      </c>
    </row>
    <row r="7" spans="1:26" x14ac:dyDescent="0.25">
      <c r="A7">
        <v>1</v>
      </c>
      <c r="B7">
        <v>55</v>
      </c>
      <c r="C7">
        <v>554</v>
      </c>
      <c r="D7">
        <v>-28</v>
      </c>
      <c r="E7">
        <v>6</v>
      </c>
      <c r="F7">
        <v>5790</v>
      </c>
      <c r="G7">
        <v>25</v>
      </c>
      <c r="H7">
        <v>64.760000000000005</v>
      </c>
      <c r="I7">
        <v>3</v>
      </c>
      <c r="J7">
        <v>250</v>
      </c>
      <c r="K7">
        <v>4</v>
      </c>
      <c r="L7">
        <v>-1.1109790345031492</v>
      </c>
      <c r="M7">
        <f t="shared" si="0"/>
        <v>1.3414012698936495</v>
      </c>
      <c r="P7" s="7">
        <v>3240</v>
      </c>
      <c r="Q7" s="7">
        <v>161487</v>
      </c>
      <c r="R7" s="7">
        <v>9091758</v>
      </c>
      <c r="S7" s="7">
        <v>26550</v>
      </c>
      <c r="T7" s="7">
        <v>173880</v>
      </c>
      <c r="U7" s="7">
        <v>18374260</v>
      </c>
      <c r="V7" s="7">
        <v>162556</v>
      </c>
      <c r="W7" s="7">
        <v>170580.96000000002</v>
      </c>
      <c r="X7" s="7">
        <v>16200</v>
      </c>
      <c r="Y7" s="7">
        <v>527246</v>
      </c>
    </row>
    <row r="8" spans="1:26" x14ac:dyDescent="0.25">
      <c r="A8">
        <v>1</v>
      </c>
      <c r="B8">
        <v>41</v>
      </c>
      <c r="C8">
        <v>2083</v>
      </c>
      <c r="D8">
        <v>23</v>
      </c>
      <c r="E8">
        <v>7</v>
      </c>
      <c r="F8">
        <v>5700</v>
      </c>
      <c r="G8">
        <v>73</v>
      </c>
      <c r="H8">
        <v>52.52</v>
      </c>
      <c r="I8">
        <v>3</v>
      </c>
      <c r="J8">
        <v>120</v>
      </c>
      <c r="K8">
        <v>6</v>
      </c>
      <c r="L8">
        <v>0.44071995766261551</v>
      </c>
      <c r="M8">
        <f t="shared" si="0"/>
        <v>2.4077697622882499</v>
      </c>
      <c r="P8" s="7">
        <v>454950</v>
      </c>
      <c r="Q8" s="7">
        <v>22857330</v>
      </c>
      <c r="R8" s="7">
        <v>1263905210</v>
      </c>
      <c r="S8" s="7">
        <v>220520</v>
      </c>
      <c r="T8" s="7">
        <v>18374260</v>
      </c>
      <c r="U8" s="7">
        <v>2588165900</v>
      </c>
      <c r="V8" s="7">
        <v>21854360</v>
      </c>
      <c r="W8" s="7">
        <v>24406405.199999996</v>
      </c>
      <c r="X8" s="7">
        <v>2219950</v>
      </c>
      <c r="Y8" s="7">
        <v>72604180</v>
      </c>
    </row>
    <row r="9" spans="1:26" x14ac:dyDescent="0.25">
      <c r="A9">
        <v>1</v>
      </c>
      <c r="B9">
        <v>44</v>
      </c>
      <c r="C9">
        <v>2654</v>
      </c>
      <c r="D9">
        <v>-2</v>
      </c>
      <c r="E9">
        <v>8</v>
      </c>
      <c r="F9">
        <v>5700</v>
      </c>
      <c r="G9">
        <v>59</v>
      </c>
      <c r="H9">
        <v>48.38</v>
      </c>
      <c r="I9">
        <v>3</v>
      </c>
      <c r="J9">
        <v>120</v>
      </c>
      <c r="K9">
        <v>7</v>
      </c>
      <c r="L9">
        <v>1.9021708289668107</v>
      </c>
      <c r="M9">
        <f t="shared" si="0"/>
        <v>2.135838649235791</v>
      </c>
      <c r="P9" s="7">
        <v>3855</v>
      </c>
      <c r="Q9" s="7">
        <v>188610</v>
      </c>
      <c r="R9" s="7">
        <v>10446226</v>
      </c>
      <c r="S9" s="7">
        <v>43806</v>
      </c>
      <c r="T9" s="7">
        <v>162556</v>
      </c>
      <c r="U9" s="7">
        <v>21854360</v>
      </c>
      <c r="V9" s="7">
        <v>221061</v>
      </c>
      <c r="W9" s="7">
        <v>200737.49999999997</v>
      </c>
      <c r="X9" s="7">
        <v>19345</v>
      </c>
      <c r="Y9" s="7">
        <v>581816</v>
      </c>
    </row>
    <row r="10" spans="1:26" x14ac:dyDescent="0.25">
      <c r="A10">
        <v>1</v>
      </c>
      <c r="B10">
        <v>54</v>
      </c>
      <c r="C10">
        <v>5000</v>
      </c>
      <c r="D10">
        <v>-19</v>
      </c>
      <c r="E10">
        <v>9</v>
      </c>
      <c r="F10">
        <v>5770</v>
      </c>
      <c r="G10">
        <v>27</v>
      </c>
      <c r="H10">
        <v>48.56</v>
      </c>
      <c r="I10">
        <v>8</v>
      </c>
      <c r="J10">
        <v>120</v>
      </c>
      <c r="K10">
        <v>4</v>
      </c>
      <c r="L10">
        <v>0.8862074732423002</v>
      </c>
      <c r="M10">
        <f t="shared" si="0"/>
        <v>1.0321815401750083</v>
      </c>
      <c r="P10" s="7">
        <v>4277.0200000000004</v>
      </c>
      <c r="Q10" s="7">
        <v>221520.11999999991</v>
      </c>
      <c r="R10" s="7">
        <v>10414998.720000003</v>
      </c>
      <c r="S10" s="7">
        <v>-14346.340000000026</v>
      </c>
      <c r="T10" s="7">
        <v>170580.96000000002</v>
      </c>
      <c r="U10" s="7">
        <v>24406405.199999996</v>
      </c>
      <c r="V10" s="7">
        <v>200737.49999999997</v>
      </c>
      <c r="W10" s="7">
        <v>240653.02519999995</v>
      </c>
      <c r="X10" s="7">
        <v>19931.919999999995</v>
      </c>
      <c r="Y10" s="7">
        <v>656715.17999999993</v>
      </c>
    </row>
    <row r="11" spans="1:26" ht="21" x14ac:dyDescent="0.4">
      <c r="A11">
        <v>1</v>
      </c>
      <c r="B11">
        <v>51</v>
      </c>
      <c r="C11">
        <v>111</v>
      </c>
      <c r="D11">
        <v>9</v>
      </c>
      <c r="E11">
        <v>10</v>
      </c>
      <c r="F11">
        <v>5720</v>
      </c>
      <c r="G11">
        <v>44</v>
      </c>
      <c r="H11">
        <v>63.14</v>
      </c>
      <c r="I11">
        <v>3</v>
      </c>
      <c r="J11">
        <v>150</v>
      </c>
      <c r="K11">
        <v>6</v>
      </c>
      <c r="L11">
        <v>1.4126321633554539E-2</v>
      </c>
      <c r="M11">
        <f t="shared" si="0"/>
        <v>0.76052553499123599</v>
      </c>
      <c r="N11" s="3"/>
      <c r="O11" s="4" t="s">
        <v>11</v>
      </c>
      <c r="P11" s="7">
        <v>392</v>
      </c>
      <c r="Q11" s="7">
        <v>18968</v>
      </c>
      <c r="R11" s="7">
        <v>1249786</v>
      </c>
      <c r="S11" s="7">
        <v>1858</v>
      </c>
      <c r="T11" s="7">
        <v>16200</v>
      </c>
      <c r="U11" s="7">
        <v>2219950</v>
      </c>
      <c r="V11" s="7">
        <v>19345</v>
      </c>
      <c r="W11" s="7">
        <v>19931.919999999995</v>
      </c>
      <c r="X11" s="7">
        <v>2322</v>
      </c>
      <c r="Y11" s="7">
        <v>66846</v>
      </c>
    </row>
    <row r="12" spans="1:26" x14ac:dyDescent="0.25">
      <c r="A12">
        <v>1</v>
      </c>
      <c r="B12">
        <v>51</v>
      </c>
      <c r="C12">
        <v>492</v>
      </c>
      <c r="D12">
        <v>-44</v>
      </c>
      <c r="E12">
        <v>11</v>
      </c>
      <c r="F12">
        <v>5760</v>
      </c>
      <c r="G12">
        <v>33</v>
      </c>
      <c r="H12">
        <v>64.58</v>
      </c>
      <c r="I12">
        <v>6</v>
      </c>
      <c r="J12">
        <v>40</v>
      </c>
      <c r="K12">
        <v>5</v>
      </c>
      <c r="L12">
        <v>-1.7532088821751</v>
      </c>
      <c r="M12">
        <f t="shared" si="0"/>
        <v>3.1234737226213785</v>
      </c>
      <c r="O12" t="s">
        <v>16</v>
      </c>
      <c r="P12" s="7">
        <v>12795</v>
      </c>
      <c r="Q12" s="7">
        <v>626039</v>
      </c>
      <c r="R12" s="7">
        <v>42005879</v>
      </c>
      <c r="S12" s="7">
        <v>-29476</v>
      </c>
      <c r="T12" s="7">
        <v>527246</v>
      </c>
      <c r="U12" s="7">
        <v>72604180</v>
      </c>
      <c r="V12" s="7">
        <v>581816</v>
      </c>
      <c r="W12" s="7">
        <v>656715.17999999993</v>
      </c>
      <c r="X12" s="7">
        <v>66846</v>
      </c>
      <c r="Y12" s="7">
        <v>2737029</v>
      </c>
    </row>
    <row r="13" spans="1:26" x14ac:dyDescent="0.25">
      <c r="A13">
        <v>1</v>
      </c>
      <c r="B13">
        <v>54</v>
      </c>
      <c r="C13">
        <v>5000</v>
      </c>
      <c r="D13">
        <v>-44</v>
      </c>
      <c r="E13">
        <v>12</v>
      </c>
      <c r="F13">
        <v>5780</v>
      </c>
      <c r="G13">
        <v>19</v>
      </c>
      <c r="H13">
        <v>56.3</v>
      </c>
      <c r="I13">
        <v>6</v>
      </c>
      <c r="J13">
        <v>200</v>
      </c>
      <c r="K13">
        <v>4</v>
      </c>
      <c r="L13">
        <v>0.61695682140406038</v>
      </c>
      <c r="M13">
        <f t="shared" si="0"/>
        <v>5.6176854624228962</v>
      </c>
    </row>
    <row r="14" spans="1:26" x14ac:dyDescent="0.25">
      <c r="A14">
        <v>1</v>
      </c>
      <c r="B14">
        <v>58</v>
      </c>
      <c r="C14">
        <v>1249</v>
      </c>
      <c r="D14">
        <v>-53</v>
      </c>
      <c r="E14">
        <v>13</v>
      </c>
      <c r="F14">
        <v>5830</v>
      </c>
      <c r="G14">
        <v>19</v>
      </c>
      <c r="H14">
        <v>75.739999999999995</v>
      </c>
      <c r="I14">
        <v>3</v>
      </c>
      <c r="J14">
        <v>250</v>
      </c>
      <c r="K14">
        <v>4</v>
      </c>
      <c r="L14">
        <v>-2.3622412130949577</v>
      </c>
      <c r="M14">
        <f t="shared" si="0"/>
        <v>8.8756209287628121</v>
      </c>
      <c r="U14" s="27" t="s">
        <v>130</v>
      </c>
    </row>
    <row r="15" spans="1:26" x14ac:dyDescent="0.25">
      <c r="A15">
        <v>1</v>
      </c>
      <c r="B15">
        <v>61</v>
      </c>
      <c r="C15">
        <v>5000</v>
      </c>
      <c r="D15">
        <v>-67</v>
      </c>
      <c r="E15">
        <v>14</v>
      </c>
      <c r="F15">
        <v>5870</v>
      </c>
      <c r="G15">
        <v>19</v>
      </c>
      <c r="H15">
        <v>65.48</v>
      </c>
      <c r="I15">
        <v>2</v>
      </c>
      <c r="J15">
        <v>200</v>
      </c>
      <c r="K15">
        <v>7</v>
      </c>
      <c r="L15">
        <v>0.7858083227718371</v>
      </c>
      <c r="M15">
        <f t="shared" si="0"/>
        <v>9.9102158802711422</v>
      </c>
      <c r="P15">
        <f t="array" ref="P15:P24">MMULT(TRANSPOSE(X),y)</f>
        <v>571</v>
      </c>
      <c r="T15" s="8">
        <f t="array" ref="T15:T24">MMULT(MINVERSE(P3:Y12),P15:P24)</f>
        <v>-61.844142768128734</v>
      </c>
      <c r="U15" s="27" t="s">
        <v>127</v>
      </c>
      <c r="W15" s="8">
        <f>INDEX($O$28:$X$28,1,Z15)</f>
        <v>-61.844142768065723</v>
      </c>
      <c r="Z15">
        <v>10</v>
      </c>
    </row>
    <row r="16" spans="1:26" x14ac:dyDescent="0.25">
      <c r="A16">
        <v>1</v>
      </c>
      <c r="B16">
        <v>64</v>
      </c>
      <c r="C16">
        <v>5000</v>
      </c>
      <c r="D16">
        <v>-40</v>
      </c>
      <c r="E16">
        <v>15</v>
      </c>
      <c r="F16">
        <v>5840</v>
      </c>
      <c r="G16">
        <v>19</v>
      </c>
      <c r="H16">
        <v>63.32</v>
      </c>
      <c r="I16">
        <v>5</v>
      </c>
      <c r="J16">
        <v>200</v>
      </c>
      <c r="K16">
        <v>5</v>
      </c>
      <c r="L16">
        <v>-8.5721083148809996E-2</v>
      </c>
      <c r="M16">
        <f t="shared" si="0"/>
        <v>0.7595635053843961</v>
      </c>
      <c r="P16">
        <v>30141</v>
      </c>
      <c r="T16" s="8">
        <v>4.0972880266861217E-2</v>
      </c>
      <c r="U16" t="s">
        <v>24</v>
      </c>
      <c r="W16" s="8">
        <f t="shared" ref="W16:W24" si="1">INDEX($O$28:$X$28,1,Z16)</f>
        <v>4.0972880267024593E-2</v>
      </c>
      <c r="Z16">
        <v>9</v>
      </c>
    </row>
    <row r="17" spans="1:26" x14ac:dyDescent="0.25">
      <c r="A17">
        <v>1</v>
      </c>
      <c r="B17">
        <v>67</v>
      </c>
      <c r="C17">
        <v>639</v>
      </c>
      <c r="D17">
        <v>1</v>
      </c>
      <c r="E17">
        <v>16</v>
      </c>
      <c r="F17">
        <v>5780</v>
      </c>
      <c r="G17">
        <v>59</v>
      </c>
      <c r="H17">
        <v>66.02</v>
      </c>
      <c r="I17">
        <v>4</v>
      </c>
      <c r="J17">
        <v>150</v>
      </c>
      <c r="K17">
        <v>9</v>
      </c>
      <c r="L17">
        <v>0.65465047027364243</v>
      </c>
      <c r="M17">
        <f t="shared" si="0"/>
        <v>0.54815003711717536</v>
      </c>
      <c r="N17" s="3"/>
      <c r="P17">
        <v>1222514</v>
      </c>
      <c r="T17" s="8">
        <v>-3.629687263128796E-4</v>
      </c>
      <c r="U17" t="s">
        <v>25</v>
      </c>
      <c r="W17" s="8">
        <f t="shared" si="1"/>
        <v>-3.6296872631305546E-4</v>
      </c>
      <c r="Z17">
        <v>8</v>
      </c>
    </row>
    <row r="18" spans="1:26" ht="16.5" customHeight="1" x14ac:dyDescent="0.4">
      <c r="A18">
        <v>1</v>
      </c>
      <c r="B18">
        <v>52</v>
      </c>
      <c r="C18">
        <v>393</v>
      </c>
      <c r="D18">
        <v>-68</v>
      </c>
      <c r="E18">
        <v>17</v>
      </c>
      <c r="F18">
        <v>5680</v>
      </c>
      <c r="G18">
        <v>73</v>
      </c>
      <c r="H18">
        <v>69.8</v>
      </c>
      <c r="I18">
        <v>5</v>
      </c>
      <c r="J18">
        <v>10</v>
      </c>
      <c r="K18">
        <v>4</v>
      </c>
      <c r="L18">
        <v>-5.2843185985655623</v>
      </c>
      <c r="M18">
        <f t="shared" si="0"/>
        <v>35.271353600628814</v>
      </c>
      <c r="P18">
        <v>565</v>
      </c>
      <c r="R18" s="24" t="s">
        <v>18</v>
      </c>
      <c r="S18" s="6" t="s">
        <v>14</v>
      </c>
      <c r="T18" s="8">
        <v>-1.1409749888886933E-2</v>
      </c>
      <c r="U18" t="s">
        <v>26</v>
      </c>
      <c r="V18" s="5" t="s">
        <v>19</v>
      </c>
      <c r="W18" s="8">
        <f t="shared" si="1"/>
        <v>-1.1409749888892647E-2</v>
      </c>
      <c r="Z18">
        <v>7</v>
      </c>
    </row>
    <row r="19" spans="1:26" x14ac:dyDescent="0.25">
      <c r="A19">
        <v>1</v>
      </c>
      <c r="B19">
        <v>54</v>
      </c>
      <c r="C19">
        <v>5000</v>
      </c>
      <c r="D19">
        <v>-66</v>
      </c>
      <c r="E19">
        <v>18</v>
      </c>
      <c r="F19">
        <v>5720</v>
      </c>
      <c r="G19">
        <v>19</v>
      </c>
      <c r="H19">
        <v>54.68</v>
      </c>
      <c r="I19">
        <v>4</v>
      </c>
      <c r="J19">
        <v>140</v>
      </c>
      <c r="K19">
        <v>3</v>
      </c>
      <c r="L19">
        <v>-1.4489578197033168</v>
      </c>
      <c r="M19">
        <f t="shared" si="0"/>
        <v>14.70999230403481</v>
      </c>
      <c r="P19">
        <v>26482</v>
      </c>
      <c r="R19" s="24"/>
      <c r="S19" t="s">
        <v>17</v>
      </c>
      <c r="T19" s="8">
        <v>9.7152420859197772E-2</v>
      </c>
      <c r="U19" t="s">
        <v>23</v>
      </c>
      <c r="V19" t="s">
        <v>17</v>
      </c>
      <c r="W19" s="8">
        <f t="shared" si="1"/>
        <v>9.7152420859192234E-2</v>
      </c>
      <c r="Z19">
        <v>6</v>
      </c>
    </row>
    <row r="20" spans="1:26" x14ac:dyDescent="0.25">
      <c r="A20">
        <v>1</v>
      </c>
      <c r="B20">
        <v>54</v>
      </c>
      <c r="C20">
        <v>5000</v>
      </c>
      <c r="D20">
        <v>-58</v>
      </c>
      <c r="E20">
        <v>19</v>
      </c>
      <c r="F20">
        <v>5760</v>
      </c>
      <c r="G20">
        <v>19</v>
      </c>
      <c r="H20">
        <v>51.98</v>
      </c>
      <c r="I20">
        <v>3</v>
      </c>
      <c r="J20">
        <v>250</v>
      </c>
      <c r="K20">
        <v>4</v>
      </c>
      <c r="L20">
        <v>-0.14671223196585004</v>
      </c>
      <c r="M20">
        <f t="shared" si="0"/>
        <v>1.6958435707817003</v>
      </c>
      <c r="P20">
        <v>3261850</v>
      </c>
      <c r="R20" s="24"/>
      <c r="T20" s="8">
        <v>1.1056998618344405E-2</v>
      </c>
      <c r="U20" t="s">
        <v>27</v>
      </c>
      <c r="W20" s="8">
        <f t="shared" si="1"/>
        <v>1.1056998618334918E-2</v>
      </c>
      <c r="Z20">
        <v>5</v>
      </c>
    </row>
    <row r="21" spans="1:26" x14ac:dyDescent="0.25">
      <c r="A21">
        <v>1</v>
      </c>
      <c r="B21">
        <v>58</v>
      </c>
      <c r="C21">
        <v>5000</v>
      </c>
      <c r="D21">
        <v>-26</v>
      </c>
      <c r="E21">
        <v>20</v>
      </c>
      <c r="F21">
        <v>5730</v>
      </c>
      <c r="G21">
        <v>26</v>
      </c>
      <c r="H21">
        <v>51.98</v>
      </c>
      <c r="I21">
        <v>4</v>
      </c>
      <c r="J21">
        <v>200</v>
      </c>
      <c r="K21">
        <v>4</v>
      </c>
      <c r="L21">
        <v>-0.23493099022245367</v>
      </c>
      <c r="M21">
        <f t="shared" si="0"/>
        <v>7.7825493083370717E-3</v>
      </c>
      <c r="P21">
        <v>28585</v>
      </c>
      <c r="R21" s="24"/>
      <c r="T21" s="8">
        <v>4.732940624915228E-2</v>
      </c>
      <c r="U21" t="s">
        <v>28</v>
      </c>
      <c r="W21" s="8">
        <f t="shared" si="1"/>
        <v>4.7329406249145868E-2</v>
      </c>
      <c r="Z21">
        <v>4</v>
      </c>
    </row>
    <row r="22" spans="1:26" ht="21" x14ac:dyDescent="0.4">
      <c r="A22">
        <v>1</v>
      </c>
      <c r="B22">
        <v>69</v>
      </c>
      <c r="C22">
        <v>3044</v>
      </c>
      <c r="D22">
        <v>18</v>
      </c>
      <c r="E22">
        <v>21</v>
      </c>
      <c r="F22">
        <v>5700</v>
      </c>
      <c r="G22">
        <v>59</v>
      </c>
      <c r="H22">
        <v>52.88</v>
      </c>
      <c r="I22">
        <v>5</v>
      </c>
      <c r="J22">
        <v>150</v>
      </c>
      <c r="K22">
        <v>5</v>
      </c>
      <c r="L22">
        <v>-1.4346392702119211</v>
      </c>
      <c r="M22">
        <f t="shared" si="0"/>
        <v>1.4392999570752862</v>
      </c>
      <c r="N22" s="3" t="s">
        <v>12</v>
      </c>
      <c r="O22" s="4" t="s">
        <v>13</v>
      </c>
      <c r="P22">
        <v>32732.660000000003</v>
      </c>
      <c r="R22" s="24"/>
      <c r="T22" s="8">
        <v>2.3405519317237528E-2</v>
      </c>
      <c r="U22" t="s">
        <v>29</v>
      </c>
      <c r="W22" s="8">
        <f t="shared" si="1"/>
        <v>2.3405519317238881E-2</v>
      </c>
      <c r="Z22">
        <v>3</v>
      </c>
    </row>
    <row r="23" spans="1:26" x14ac:dyDescent="0.25">
      <c r="A23">
        <v>1</v>
      </c>
      <c r="B23">
        <v>51</v>
      </c>
      <c r="C23">
        <v>3641</v>
      </c>
      <c r="D23">
        <v>23</v>
      </c>
      <c r="E23">
        <v>22</v>
      </c>
      <c r="F23">
        <v>5650</v>
      </c>
      <c r="G23">
        <v>70</v>
      </c>
      <c r="H23">
        <v>47.66</v>
      </c>
      <c r="I23">
        <v>5</v>
      </c>
      <c r="J23">
        <v>140</v>
      </c>
      <c r="K23">
        <v>6</v>
      </c>
      <c r="L23">
        <v>0.55144548505109903</v>
      </c>
      <c r="M23">
        <f t="shared" si="0"/>
        <v>3.9445326550881705</v>
      </c>
      <c r="O23" t="s">
        <v>17</v>
      </c>
      <c r="P23">
        <v>2501</v>
      </c>
      <c r="T23" s="8">
        <v>-0.21940417615453878</v>
      </c>
      <c r="U23" t="s">
        <v>30</v>
      </c>
      <c r="W23" s="8">
        <f t="shared" si="1"/>
        <v>-0.21940417615460123</v>
      </c>
      <c r="Z23">
        <v>2</v>
      </c>
    </row>
    <row r="24" spans="1:26" x14ac:dyDescent="0.25">
      <c r="A24">
        <v>1</v>
      </c>
      <c r="B24">
        <v>53</v>
      </c>
      <c r="C24">
        <v>111</v>
      </c>
      <c r="D24">
        <v>-10</v>
      </c>
      <c r="E24">
        <v>23</v>
      </c>
      <c r="F24">
        <v>5680</v>
      </c>
      <c r="G24">
        <v>64</v>
      </c>
      <c r="H24">
        <v>59.54</v>
      </c>
      <c r="I24">
        <v>3</v>
      </c>
      <c r="J24">
        <v>50</v>
      </c>
      <c r="K24">
        <v>9</v>
      </c>
      <c r="L24">
        <v>0.20817532386389104</v>
      </c>
      <c r="M24">
        <f t="shared" si="0"/>
        <v>0.11783440356149176</v>
      </c>
      <c r="P24">
        <v>79135</v>
      </c>
      <c r="T24" s="8">
        <v>-8.241902074703128E-3</v>
      </c>
      <c r="U24" t="s">
        <v>31</v>
      </c>
      <c r="W24" s="8">
        <f t="shared" si="1"/>
        <v>-8.241902074703461E-3</v>
      </c>
      <c r="Z24">
        <v>1</v>
      </c>
    </row>
    <row r="25" spans="1:26" x14ac:dyDescent="0.25">
      <c r="A25">
        <v>1</v>
      </c>
      <c r="B25">
        <v>59</v>
      </c>
      <c r="C25">
        <v>597</v>
      </c>
      <c r="D25">
        <v>-52</v>
      </c>
      <c r="E25">
        <v>24</v>
      </c>
      <c r="F25">
        <v>5820</v>
      </c>
      <c r="G25">
        <v>19</v>
      </c>
      <c r="H25">
        <v>70.52</v>
      </c>
      <c r="I25">
        <v>5</v>
      </c>
      <c r="J25">
        <v>70</v>
      </c>
      <c r="K25">
        <v>6</v>
      </c>
      <c r="L25">
        <v>-2.5091238065981507</v>
      </c>
      <c r="M25">
        <f t="shared" si="0"/>
        <v>7.3837145644097681</v>
      </c>
    </row>
    <row r="26" spans="1:26" x14ac:dyDescent="0.25">
      <c r="A26">
        <v>1</v>
      </c>
      <c r="B26">
        <v>64</v>
      </c>
      <c r="C26">
        <v>1791</v>
      </c>
      <c r="D26">
        <v>-15</v>
      </c>
      <c r="E26">
        <v>25</v>
      </c>
      <c r="F26">
        <v>5810</v>
      </c>
      <c r="G26">
        <v>19</v>
      </c>
      <c r="H26">
        <v>64.760000000000005</v>
      </c>
      <c r="I26">
        <v>5</v>
      </c>
      <c r="J26">
        <v>150</v>
      </c>
      <c r="K26">
        <v>6</v>
      </c>
      <c r="L26">
        <v>-1.0508572802582883</v>
      </c>
      <c r="M26">
        <f t="shared" si="0"/>
        <v>2.1265412618433288</v>
      </c>
      <c r="N26" s="3"/>
    </row>
    <row r="27" spans="1:26" x14ac:dyDescent="0.25">
      <c r="A27">
        <v>1</v>
      </c>
      <c r="B27">
        <v>63</v>
      </c>
      <c r="C27">
        <v>793</v>
      </c>
      <c r="D27">
        <v>-15</v>
      </c>
      <c r="E27">
        <v>26</v>
      </c>
      <c r="F27">
        <v>5790</v>
      </c>
      <c r="G27">
        <v>28</v>
      </c>
      <c r="H27">
        <v>65.84</v>
      </c>
      <c r="I27">
        <v>3</v>
      </c>
      <c r="J27">
        <v>120</v>
      </c>
      <c r="K27">
        <v>11</v>
      </c>
      <c r="L27">
        <v>2.6145523310008407</v>
      </c>
      <c r="M27">
        <f t="shared" si="0"/>
        <v>13.435227618310799</v>
      </c>
    </row>
    <row r="28" spans="1:26" x14ac:dyDescent="0.25">
      <c r="A28">
        <v>1</v>
      </c>
      <c r="B28">
        <v>63</v>
      </c>
      <c r="C28">
        <v>531</v>
      </c>
      <c r="D28">
        <v>-38</v>
      </c>
      <c r="E28">
        <v>27</v>
      </c>
      <c r="F28">
        <v>5800</v>
      </c>
      <c r="G28">
        <v>32</v>
      </c>
      <c r="H28">
        <v>75.92</v>
      </c>
      <c r="I28">
        <v>2</v>
      </c>
      <c r="J28">
        <v>40</v>
      </c>
      <c r="K28">
        <v>10</v>
      </c>
      <c r="L28">
        <v>-0.25469373162531284</v>
      </c>
      <c r="M28">
        <f t="shared" si="0"/>
        <v>8.2325729678956847</v>
      </c>
      <c r="O28">
        <f t="array" ref="O28:X32">LINEST(y,B2:J81,1,1)</f>
        <v>-8.241902074703461E-3</v>
      </c>
      <c r="P28">
        <v>-0.21940417615460123</v>
      </c>
      <c r="Q28">
        <v>2.3405519317238881E-2</v>
      </c>
      <c r="R28">
        <v>4.7329406249145868E-2</v>
      </c>
      <c r="S28">
        <v>1.1056998618334918E-2</v>
      </c>
      <c r="T28">
        <v>9.7152420859192234E-2</v>
      </c>
      <c r="U28">
        <v>-1.1409749888892647E-2</v>
      </c>
      <c r="V28">
        <v>-3.6296872631305546E-4</v>
      </c>
      <c r="W28">
        <v>4.0972880267024593E-2</v>
      </c>
      <c r="X28">
        <v>-61.844142768065723</v>
      </c>
    </row>
    <row r="29" spans="1:26" x14ac:dyDescent="0.25">
      <c r="A29">
        <v>1</v>
      </c>
      <c r="B29">
        <v>62</v>
      </c>
      <c r="C29">
        <v>419</v>
      </c>
      <c r="D29">
        <v>-29</v>
      </c>
      <c r="E29">
        <v>28</v>
      </c>
      <c r="F29">
        <v>5820</v>
      </c>
      <c r="G29">
        <v>19</v>
      </c>
      <c r="H29">
        <v>75.739999999999995</v>
      </c>
      <c r="I29">
        <v>5</v>
      </c>
      <c r="J29">
        <v>120</v>
      </c>
      <c r="K29">
        <v>7</v>
      </c>
      <c r="L29">
        <v>-1.5329180237756503</v>
      </c>
      <c r="M29">
        <f t="shared" si="0"/>
        <v>1.6338573410432313</v>
      </c>
      <c r="O29">
        <v>3.9975673009199275E-3</v>
      </c>
      <c r="P29">
        <v>0.16920172370774625</v>
      </c>
      <c r="Q29">
        <v>9.0997092430859378E-2</v>
      </c>
      <c r="R29">
        <v>2.2314074407985732E-2</v>
      </c>
      <c r="S29">
        <v>6.1549159922788498E-3</v>
      </c>
      <c r="T29">
        <v>1.5695528305728828E-2</v>
      </c>
      <c r="U29">
        <v>1.54955026947228E-2</v>
      </c>
      <c r="V29">
        <v>3.785094786045945E-4</v>
      </c>
      <c r="W29">
        <v>5.9862448913079583E-2</v>
      </c>
      <c r="X29">
        <v>32.527627572753389</v>
      </c>
    </row>
    <row r="30" spans="1:26" x14ac:dyDescent="0.25">
      <c r="A30">
        <v>1</v>
      </c>
      <c r="B30">
        <v>63</v>
      </c>
      <c r="C30">
        <v>816</v>
      </c>
      <c r="D30">
        <v>-7</v>
      </c>
      <c r="E30">
        <v>29</v>
      </c>
      <c r="F30">
        <v>5770</v>
      </c>
      <c r="G30">
        <v>76</v>
      </c>
      <c r="H30">
        <v>66.2</v>
      </c>
      <c r="I30">
        <v>8</v>
      </c>
      <c r="J30">
        <v>6</v>
      </c>
      <c r="K30">
        <v>12</v>
      </c>
      <c r="L30">
        <v>1.521067877949454</v>
      </c>
      <c r="M30">
        <f t="shared" si="0"/>
        <v>9.3268298879356983</v>
      </c>
      <c r="O30">
        <v>0.63161124297271176</v>
      </c>
      <c r="P30">
        <v>2.8185057436096188</v>
      </c>
      <c r="Q30" t="e">
        <v>#N/A</v>
      </c>
      <c r="R30" t="e">
        <v>#N/A</v>
      </c>
      <c r="S30" t="e">
        <v>#N/A</v>
      </c>
      <c r="T30" t="e">
        <v>#N/A</v>
      </c>
      <c r="U30" t="e">
        <v>#N/A</v>
      </c>
      <c r="V30" t="e">
        <v>#N/A</v>
      </c>
      <c r="W30" t="e">
        <v>#N/A</v>
      </c>
      <c r="X30" t="e">
        <v>#N/A</v>
      </c>
    </row>
    <row r="31" spans="1:26" x14ac:dyDescent="0.25">
      <c r="A31">
        <v>1</v>
      </c>
      <c r="B31">
        <v>54</v>
      </c>
      <c r="C31">
        <v>3651</v>
      </c>
      <c r="D31">
        <v>62</v>
      </c>
      <c r="E31">
        <v>30</v>
      </c>
      <c r="F31">
        <v>5670</v>
      </c>
      <c r="G31">
        <v>69</v>
      </c>
      <c r="H31">
        <v>49.1</v>
      </c>
      <c r="I31">
        <v>3</v>
      </c>
      <c r="J31">
        <v>30</v>
      </c>
      <c r="K31">
        <v>9</v>
      </c>
      <c r="L31">
        <v>1.5469853158456779</v>
      </c>
      <c r="M31">
        <f t="shared" si="0"/>
        <v>6.717135871046236E-4</v>
      </c>
      <c r="O31">
        <v>13.335184084958012</v>
      </c>
      <c r="P31">
        <v>70</v>
      </c>
      <c r="Q31" t="e">
        <v>#N/A</v>
      </c>
      <c r="R31" t="e">
        <v>#N/A</v>
      </c>
      <c r="S31" t="e">
        <v>#N/A</v>
      </c>
      <c r="T31" t="e">
        <v>#N/A</v>
      </c>
      <c r="U31" t="e">
        <v>#N/A</v>
      </c>
      <c r="V31" t="e">
        <v>#N/A</v>
      </c>
      <c r="W31" t="e">
        <v>#N/A</v>
      </c>
      <c r="X31" t="e">
        <v>#N/A</v>
      </c>
    </row>
    <row r="32" spans="1:26" x14ac:dyDescent="0.25">
      <c r="A32">
        <v>1</v>
      </c>
      <c r="B32">
        <v>36</v>
      </c>
      <c r="C32">
        <v>5000</v>
      </c>
      <c r="D32">
        <v>70</v>
      </c>
      <c r="E32">
        <v>31</v>
      </c>
      <c r="F32">
        <v>5590</v>
      </c>
      <c r="G32">
        <v>76</v>
      </c>
      <c r="H32">
        <v>37.94</v>
      </c>
      <c r="I32">
        <v>3</v>
      </c>
      <c r="J32">
        <v>100</v>
      </c>
      <c r="K32">
        <v>2</v>
      </c>
      <c r="L32">
        <v>-2.8403396627697806</v>
      </c>
      <c r="M32">
        <f t="shared" si="0"/>
        <v>19.248620467983134</v>
      </c>
      <c r="O32">
        <v>953.40927612677103</v>
      </c>
      <c r="P32">
        <v>556.07822387322869</v>
      </c>
      <c r="Q32" t="e">
        <v>#N/A</v>
      </c>
      <c r="R32" t="e">
        <v>#N/A</v>
      </c>
      <c r="S32" t="e">
        <v>#N/A</v>
      </c>
      <c r="T32" t="e">
        <v>#N/A</v>
      </c>
      <c r="U32" t="e">
        <v>#N/A</v>
      </c>
      <c r="V32" t="e">
        <v>#N/A</v>
      </c>
      <c r="W32" t="e">
        <v>#N/A</v>
      </c>
      <c r="X32" t="e">
        <v>#N/A</v>
      </c>
    </row>
    <row r="33" spans="1:26" x14ac:dyDescent="0.25">
      <c r="A33">
        <v>1</v>
      </c>
      <c r="B33">
        <v>31</v>
      </c>
      <c r="C33">
        <v>5000</v>
      </c>
      <c r="D33">
        <v>28</v>
      </c>
      <c r="E33">
        <v>32</v>
      </c>
      <c r="F33">
        <v>5410</v>
      </c>
      <c r="G33">
        <v>64</v>
      </c>
      <c r="H33">
        <v>32.36</v>
      </c>
      <c r="I33">
        <v>6</v>
      </c>
      <c r="J33">
        <v>200</v>
      </c>
      <c r="K33">
        <v>3</v>
      </c>
      <c r="L33">
        <v>1.9593809823880177</v>
      </c>
      <c r="M33">
        <f t="shared" si="0"/>
        <v>23.037318271553989</v>
      </c>
    </row>
    <row r="34" spans="1:26" ht="18" customHeight="1" x14ac:dyDescent="0.25">
      <c r="A34">
        <v>1</v>
      </c>
      <c r="B34">
        <v>30</v>
      </c>
      <c r="C34">
        <v>1341</v>
      </c>
      <c r="D34">
        <v>18</v>
      </c>
      <c r="E34">
        <v>33</v>
      </c>
      <c r="F34">
        <v>5350</v>
      </c>
      <c r="G34">
        <v>62</v>
      </c>
      <c r="H34">
        <v>45.86</v>
      </c>
      <c r="I34">
        <v>7</v>
      </c>
      <c r="J34">
        <v>60</v>
      </c>
      <c r="K34">
        <v>3</v>
      </c>
      <c r="L34">
        <v>-3.1356522159659228E-2</v>
      </c>
      <c r="M34">
        <f t="shared" si="0"/>
        <v>3.9630358120127123</v>
      </c>
      <c r="O34" s="21" t="s">
        <v>21</v>
      </c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2.75" customHeight="1" x14ac:dyDescent="0.25">
      <c r="A35">
        <v>1</v>
      </c>
      <c r="B35">
        <v>36</v>
      </c>
      <c r="C35">
        <v>5000</v>
      </c>
      <c r="D35">
        <v>0</v>
      </c>
      <c r="E35">
        <v>34</v>
      </c>
      <c r="F35">
        <v>5480</v>
      </c>
      <c r="G35">
        <v>72</v>
      </c>
      <c r="H35">
        <v>38.659999999999997</v>
      </c>
      <c r="I35">
        <v>9</v>
      </c>
      <c r="J35">
        <v>350</v>
      </c>
      <c r="K35">
        <v>2</v>
      </c>
      <c r="L35">
        <v>0.83515665713964138</v>
      </c>
      <c r="M35">
        <f t="shared" si="0"/>
        <v>0.75084508989938192</v>
      </c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2.75" customHeight="1" x14ac:dyDescent="0.25">
      <c r="A36">
        <v>1</v>
      </c>
      <c r="B36">
        <v>42</v>
      </c>
      <c r="C36">
        <v>3799</v>
      </c>
      <c r="D36">
        <v>-18</v>
      </c>
      <c r="E36">
        <v>35</v>
      </c>
      <c r="F36">
        <v>5600</v>
      </c>
      <c r="G36">
        <v>76</v>
      </c>
      <c r="H36">
        <v>45.86</v>
      </c>
      <c r="I36">
        <v>7</v>
      </c>
      <c r="J36">
        <v>250</v>
      </c>
      <c r="K36">
        <v>3</v>
      </c>
      <c r="L36">
        <v>-2.0968097416838969</v>
      </c>
      <c r="M36">
        <f t="shared" si="0"/>
        <v>8.5964269638302682</v>
      </c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2.75" customHeight="1" x14ac:dyDescent="0.25">
      <c r="A37">
        <v>1</v>
      </c>
      <c r="B37">
        <v>37</v>
      </c>
      <c r="C37">
        <v>5000</v>
      </c>
      <c r="D37">
        <v>32</v>
      </c>
      <c r="E37">
        <v>36</v>
      </c>
      <c r="F37">
        <v>5490</v>
      </c>
      <c r="G37">
        <v>72</v>
      </c>
      <c r="H37">
        <v>38.119999999999997</v>
      </c>
      <c r="I37">
        <v>11</v>
      </c>
      <c r="J37">
        <v>350</v>
      </c>
      <c r="K37">
        <v>3</v>
      </c>
      <c r="L37">
        <v>2.3058682781557129</v>
      </c>
      <c r="M37">
        <f t="shared" si="0"/>
        <v>19.383573746378829</v>
      </c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2.75" customHeight="1" x14ac:dyDescent="0.25">
      <c r="A38">
        <v>1</v>
      </c>
      <c r="B38">
        <v>41</v>
      </c>
      <c r="C38">
        <v>5000</v>
      </c>
      <c r="D38">
        <v>-1</v>
      </c>
      <c r="E38">
        <v>37</v>
      </c>
      <c r="F38">
        <v>5560</v>
      </c>
      <c r="G38">
        <v>72</v>
      </c>
      <c r="H38">
        <v>37.58</v>
      </c>
      <c r="I38">
        <v>10</v>
      </c>
      <c r="J38">
        <v>300</v>
      </c>
      <c r="K38">
        <v>4</v>
      </c>
      <c r="L38">
        <v>1.2754523871533032</v>
      </c>
      <c r="M38">
        <f t="shared" si="0"/>
        <v>1.0617569084302898</v>
      </c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x14ac:dyDescent="0.25">
      <c r="A39">
        <v>1</v>
      </c>
      <c r="B39">
        <v>46</v>
      </c>
      <c r="C39">
        <v>5000</v>
      </c>
      <c r="D39">
        <v>-30</v>
      </c>
      <c r="E39">
        <v>38</v>
      </c>
      <c r="F39">
        <v>5700</v>
      </c>
      <c r="G39">
        <v>32</v>
      </c>
      <c r="H39">
        <v>45.86</v>
      </c>
      <c r="I39">
        <v>3</v>
      </c>
      <c r="J39">
        <v>300</v>
      </c>
      <c r="K39">
        <v>6</v>
      </c>
      <c r="L39">
        <v>1.2581223285514564</v>
      </c>
      <c r="M39">
        <f t="shared" si="0"/>
        <v>3.0033093114344346E-4</v>
      </c>
    </row>
    <row r="40" spans="1:26" x14ac:dyDescent="0.25">
      <c r="A40">
        <v>1</v>
      </c>
      <c r="B40">
        <v>51</v>
      </c>
      <c r="C40">
        <v>5000</v>
      </c>
      <c r="D40">
        <v>-8</v>
      </c>
      <c r="E40">
        <v>39</v>
      </c>
      <c r="F40">
        <v>5680</v>
      </c>
      <c r="G40">
        <v>50</v>
      </c>
      <c r="H40">
        <v>45.5</v>
      </c>
      <c r="I40">
        <v>5</v>
      </c>
      <c r="J40">
        <v>300</v>
      </c>
      <c r="K40">
        <v>8</v>
      </c>
      <c r="L40">
        <v>3.0235650030588896</v>
      </c>
      <c r="M40">
        <f t="shared" si="0"/>
        <v>3.1167878369719588</v>
      </c>
    </row>
    <row r="41" spans="1:26" x14ac:dyDescent="0.25">
      <c r="A41">
        <v>1</v>
      </c>
      <c r="B41">
        <v>55</v>
      </c>
      <c r="C41">
        <v>2398</v>
      </c>
      <c r="D41">
        <v>21</v>
      </c>
      <c r="E41">
        <v>40</v>
      </c>
      <c r="F41">
        <v>5700</v>
      </c>
      <c r="G41">
        <v>86</v>
      </c>
      <c r="H41">
        <v>53.78</v>
      </c>
      <c r="I41">
        <v>4</v>
      </c>
      <c r="J41">
        <v>200</v>
      </c>
      <c r="K41">
        <v>6</v>
      </c>
      <c r="L41">
        <v>-3.013431498864092</v>
      </c>
      <c r="M41">
        <f t="shared" si="0"/>
        <v>36.445326764230316</v>
      </c>
      <c r="O41" t="s">
        <v>22</v>
      </c>
    </row>
    <row r="42" spans="1:26" x14ac:dyDescent="0.25">
      <c r="A42">
        <v>1</v>
      </c>
      <c r="B42">
        <v>41</v>
      </c>
      <c r="C42">
        <v>5000</v>
      </c>
      <c r="D42">
        <v>51</v>
      </c>
      <c r="E42">
        <v>41</v>
      </c>
      <c r="F42">
        <v>5650</v>
      </c>
      <c r="G42">
        <v>61</v>
      </c>
      <c r="H42">
        <v>36.32</v>
      </c>
      <c r="I42">
        <v>5</v>
      </c>
      <c r="J42">
        <v>100</v>
      </c>
      <c r="K42">
        <v>4</v>
      </c>
      <c r="L42">
        <v>-1.7102670503452906</v>
      </c>
      <c r="M42">
        <f t="shared" si="0"/>
        <v>1.6982375798833118</v>
      </c>
      <c r="O42">
        <f t="array" ref="O42:W46">LINEST(y,B2:I81,1,1)</f>
        <v>-0.25432660385357247</v>
      </c>
      <c r="P42">
        <v>2.9955019924916493E-2</v>
      </c>
      <c r="Q42">
        <v>4.9290983173152288E-2</v>
      </c>
      <c r="R42">
        <v>1.1329210364198367E-2</v>
      </c>
      <c r="S42">
        <v>9.2141726546361893E-2</v>
      </c>
      <c r="T42">
        <v>-3.9745953478697226E-3</v>
      </c>
      <c r="U42">
        <v>-4.8198231933455716E-4</v>
      </c>
      <c r="V42">
        <v>4.5852373327421855E-2</v>
      </c>
      <c r="W42">
        <v>-64.698963107903168</v>
      </c>
    </row>
    <row r="43" spans="1:26" x14ac:dyDescent="0.25">
      <c r="A43">
        <v>1</v>
      </c>
      <c r="B43">
        <v>41</v>
      </c>
      <c r="C43">
        <v>4281</v>
      </c>
      <c r="D43">
        <v>42</v>
      </c>
      <c r="E43">
        <v>42</v>
      </c>
      <c r="F43">
        <v>5610</v>
      </c>
      <c r="G43">
        <v>62</v>
      </c>
      <c r="H43">
        <v>41.36</v>
      </c>
      <c r="I43">
        <v>5</v>
      </c>
      <c r="J43">
        <v>250</v>
      </c>
      <c r="K43">
        <v>3</v>
      </c>
      <c r="L43">
        <v>-1.6578097020922193</v>
      </c>
      <c r="M43">
        <f t="shared" si="0"/>
        <v>2.751773385743997E-3</v>
      </c>
      <c r="O43">
        <v>0.17216260774067502</v>
      </c>
      <c r="P43">
        <v>9.3000203855842775E-2</v>
      </c>
      <c r="Q43">
        <v>2.2798429549567855E-2</v>
      </c>
      <c r="R43">
        <v>6.2927918847684007E-3</v>
      </c>
      <c r="S43">
        <v>1.5857229928226108E-2</v>
      </c>
      <c r="T43">
        <v>1.5411145782387571E-2</v>
      </c>
      <c r="U43">
        <v>3.825496672096038E-4</v>
      </c>
      <c r="V43">
        <v>6.1169648192800574E-2</v>
      </c>
      <c r="W43">
        <v>33.233778186568642</v>
      </c>
    </row>
    <row r="44" spans="1:26" x14ac:dyDescent="0.25">
      <c r="A44">
        <v>1</v>
      </c>
      <c r="B44">
        <v>49</v>
      </c>
      <c r="C44">
        <v>1161</v>
      </c>
      <c r="D44">
        <v>27</v>
      </c>
      <c r="E44">
        <v>43</v>
      </c>
      <c r="F44">
        <v>5730</v>
      </c>
      <c r="G44">
        <v>66</v>
      </c>
      <c r="H44">
        <v>52.88</v>
      </c>
      <c r="I44">
        <v>5</v>
      </c>
      <c r="J44">
        <v>200</v>
      </c>
      <c r="K44">
        <v>7</v>
      </c>
      <c r="L44">
        <v>-1.5842379849834671</v>
      </c>
      <c r="M44">
        <f t="shared" si="0"/>
        <v>5.4127975583302627E-3</v>
      </c>
      <c r="O44">
        <v>0.60924095062866668</v>
      </c>
      <c r="P44">
        <v>2.882306149591082</v>
      </c>
      <c r="Q44" t="e">
        <v>#N/A</v>
      </c>
      <c r="R44" t="e">
        <v>#N/A</v>
      </c>
      <c r="S44" t="e">
        <v>#N/A</v>
      </c>
      <c r="T44" t="e">
        <v>#N/A</v>
      </c>
      <c r="U44" t="e">
        <v>#N/A</v>
      </c>
      <c r="V44" t="e">
        <v>#N/A</v>
      </c>
      <c r="W44" t="e">
        <v>#N/A</v>
      </c>
    </row>
    <row r="45" spans="1:26" x14ac:dyDescent="0.25">
      <c r="A45">
        <v>1</v>
      </c>
      <c r="B45">
        <v>45</v>
      </c>
      <c r="C45">
        <v>2778</v>
      </c>
      <c r="D45">
        <v>2</v>
      </c>
      <c r="E45">
        <v>44</v>
      </c>
      <c r="F45">
        <v>5770</v>
      </c>
      <c r="G45">
        <v>68</v>
      </c>
      <c r="H45">
        <v>55.76</v>
      </c>
      <c r="I45">
        <v>5</v>
      </c>
      <c r="J45">
        <v>200</v>
      </c>
      <c r="K45">
        <v>11</v>
      </c>
      <c r="L45">
        <v>2.1798311455848118</v>
      </c>
      <c r="M45">
        <f t="shared" si="0"/>
        <v>14.168216419697039</v>
      </c>
      <c r="O45">
        <v>13.837205934266672</v>
      </c>
      <c r="P45">
        <v>71</v>
      </c>
      <c r="Q45" t="e">
        <v>#N/A</v>
      </c>
      <c r="R45" t="e">
        <v>#N/A</v>
      </c>
      <c r="S45" t="e">
        <v>#N/A</v>
      </c>
      <c r="T45" t="e">
        <v>#N/A</v>
      </c>
      <c r="U45" t="e">
        <v>#N/A</v>
      </c>
      <c r="V45" t="e">
        <v>#N/A</v>
      </c>
      <c r="W45" t="e">
        <v>#N/A</v>
      </c>
    </row>
    <row r="46" spans="1:26" x14ac:dyDescent="0.25">
      <c r="A46">
        <v>1</v>
      </c>
      <c r="B46">
        <v>55</v>
      </c>
      <c r="C46">
        <v>442</v>
      </c>
      <c r="D46">
        <v>26</v>
      </c>
      <c r="E46">
        <v>45</v>
      </c>
      <c r="F46">
        <v>5770</v>
      </c>
      <c r="G46">
        <v>82</v>
      </c>
      <c r="H46">
        <v>58.28</v>
      </c>
      <c r="I46">
        <v>3</v>
      </c>
      <c r="J46">
        <v>40</v>
      </c>
      <c r="K46">
        <v>13</v>
      </c>
      <c r="L46">
        <v>0.61978269429424948</v>
      </c>
      <c r="M46">
        <f t="shared" si="0"/>
        <v>2.433751170374082</v>
      </c>
      <c r="O46">
        <v>919.64159946208929</v>
      </c>
      <c r="P46">
        <v>589.84590053791044</v>
      </c>
      <c r="Q46" t="e">
        <v>#N/A</v>
      </c>
      <c r="R46" t="e">
        <v>#N/A</v>
      </c>
      <c r="S46" t="e">
        <v>#N/A</v>
      </c>
      <c r="T46" t="e">
        <v>#N/A</v>
      </c>
      <c r="U46" t="e">
        <v>#N/A</v>
      </c>
      <c r="V46" t="e">
        <v>#N/A</v>
      </c>
      <c r="W46" t="e">
        <v>#N/A</v>
      </c>
    </row>
    <row r="47" spans="1:26" x14ac:dyDescent="0.25">
      <c r="A47">
        <v>1</v>
      </c>
      <c r="B47">
        <v>41</v>
      </c>
      <c r="C47">
        <v>5000</v>
      </c>
      <c r="D47">
        <v>-30</v>
      </c>
      <c r="E47">
        <v>46</v>
      </c>
      <c r="F47">
        <v>5690</v>
      </c>
      <c r="G47">
        <v>21</v>
      </c>
      <c r="H47">
        <v>42.26</v>
      </c>
      <c r="I47">
        <v>8</v>
      </c>
      <c r="J47">
        <v>300</v>
      </c>
      <c r="K47">
        <v>6</v>
      </c>
      <c r="L47">
        <v>2.4982415682510459</v>
      </c>
      <c r="M47">
        <f t="shared" si="0"/>
        <v>3.5286077411470358</v>
      </c>
    </row>
    <row r="48" spans="1:26" x14ac:dyDescent="0.25">
      <c r="A48">
        <v>1</v>
      </c>
      <c r="B48">
        <v>45</v>
      </c>
      <c r="C48">
        <v>5000</v>
      </c>
      <c r="D48">
        <v>-53</v>
      </c>
      <c r="E48">
        <v>47</v>
      </c>
      <c r="F48">
        <v>5700</v>
      </c>
      <c r="G48">
        <v>19</v>
      </c>
      <c r="H48">
        <v>43.88</v>
      </c>
      <c r="I48">
        <v>3</v>
      </c>
      <c r="J48">
        <v>300</v>
      </c>
      <c r="K48">
        <v>5</v>
      </c>
      <c r="L48">
        <v>-0.17607561687175455</v>
      </c>
      <c r="M48">
        <f t="shared" si="0"/>
        <v>7.1519724066431394</v>
      </c>
      <c r="O48" t="s">
        <v>32</v>
      </c>
    </row>
    <row r="49" spans="1:23" x14ac:dyDescent="0.25">
      <c r="A49">
        <v>1</v>
      </c>
      <c r="B49">
        <v>51</v>
      </c>
      <c r="C49">
        <v>5000</v>
      </c>
      <c r="D49">
        <v>-43</v>
      </c>
      <c r="E49">
        <v>48</v>
      </c>
      <c r="F49">
        <v>5730</v>
      </c>
      <c r="G49">
        <v>19</v>
      </c>
      <c r="H49">
        <v>49.1</v>
      </c>
      <c r="I49">
        <v>11</v>
      </c>
      <c r="J49">
        <v>300</v>
      </c>
      <c r="K49">
        <v>4</v>
      </c>
      <c r="L49">
        <v>-0.10362118059325098</v>
      </c>
      <c r="M49">
        <f t="shared" si="0"/>
        <v>5.2496453364357333E-3</v>
      </c>
      <c r="O49">
        <f t="array" ref="O49:W53">LINEST(J2:J81,B2:I81,1,1)</f>
        <v>4.2371806146735347</v>
      </c>
      <c r="P49">
        <v>-0.79465887222559528</v>
      </c>
      <c r="Q49">
        <v>-0.23800051325857832</v>
      </c>
      <c r="R49">
        <v>-3.302778210613929E-2</v>
      </c>
      <c r="S49">
        <v>0.60795363344700004</v>
      </c>
      <c r="T49">
        <v>-0.9021163408193551</v>
      </c>
      <c r="U49">
        <v>1.4440063949168415E-2</v>
      </c>
      <c r="V49">
        <v>-0.59203482596252854</v>
      </c>
      <c r="W49">
        <v>346.37882299033868</v>
      </c>
    </row>
    <row r="50" spans="1:23" x14ac:dyDescent="0.25">
      <c r="A50">
        <v>1</v>
      </c>
      <c r="B50">
        <v>53</v>
      </c>
      <c r="C50">
        <v>5000</v>
      </c>
      <c r="D50">
        <v>7</v>
      </c>
      <c r="E50">
        <v>49</v>
      </c>
      <c r="F50">
        <v>5690</v>
      </c>
      <c r="G50">
        <v>19</v>
      </c>
      <c r="H50">
        <v>49.1</v>
      </c>
      <c r="I50">
        <v>7</v>
      </c>
      <c r="J50">
        <v>300</v>
      </c>
      <c r="K50">
        <v>4</v>
      </c>
      <c r="L50">
        <v>-0.14756862742620136</v>
      </c>
      <c r="M50">
        <f t="shared" si="0"/>
        <v>1.9313780831350001E-3</v>
      </c>
      <c r="O50">
        <v>4.9979590067537885</v>
      </c>
      <c r="P50">
        <v>2.6998383248898232</v>
      </c>
      <c r="Q50">
        <v>0.66184880562879422</v>
      </c>
      <c r="R50">
        <v>0.18268261785090723</v>
      </c>
      <c r="S50">
        <v>0.46034261551917099</v>
      </c>
      <c r="T50">
        <v>0.4473925893565675</v>
      </c>
      <c r="U50">
        <v>1.1105591277060933E-2</v>
      </c>
      <c r="V50">
        <v>1.7757827796479075</v>
      </c>
      <c r="W50">
        <v>964.79173495218481</v>
      </c>
    </row>
    <row r="51" spans="1:23" x14ac:dyDescent="0.25">
      <c r="A51">
        <v>1</v>
      </c>
      <c r="B51">
        <v>50</v>
      </c>
      <c r="C51">
        <v>5000</v>
      </c>
      <c r="D51">
        <v>24</v>
      </c>
      <c r="E51">
        <v>50</v>
      </c>
      <c r="F51">
        <v>5640</v>
      </c>
      <c r="G51">
        <v>68</v>
      </c>
      <c r="H51">
        <v>42.08</v>
      </c>
      <c r="I51">
        <v>5</v>
      </c>
      <c r="J51">
        <v>300</v>
      </c>
      <c r="K51">
        <v>6</v>
      </c>
      <c r="L51">
        <v>3.1370758632942142E-2</v>
      </c>
      <c r="M51">
        <f t="shared" si="0"/>
        <v>3.2019303883223202E-2</v>
      </c>
      <c r="O51">
        <v>0.28021686593103778</v>
      </c>
      <c r="P51">
        <v>83.674661818956125</v>
      </c>
      <c r="Q51" t="e">
        <v>#N/A</v>
      </c>
      <c r="R51" t="e">
        <v>#N/A</v>
      </c>
      <c r="S51" t="e">
        <v>#N/A</v>
      </c>
      <c r="T51" t="e">
        <v>#N/A</v>
      </c>
      <c r="U51" t="e">
        <v>#N/A</v>
      </c>
      <c r="V51" t="e">
        <v>#N/A</v>
      </c>
      <c r="W51" t="e">
        <v>#N/A</v>
      </c>
    </row>
    <row r="52" spans="1:23" x14ac:dyDescent="0.25">
      <c r="A52">
        <v>1</v>
      </c>
      <c r="B52">
        <v>60</v>
      </c>
      <c r="C52">
        <v>1341</v>
      </c>
      <c r="D52">
        <v>19</v>
      </c>
      <c r="E52">
        <v>51</v>
      </c>
      <c r="F52">
        <v>5720</v>
      </c>
      <c r="G52">
        <v>63</v>
      </c>
      <c r="H52">
        <v>59.18</v>
      </c>
      <c r="I52">
        <v>6</v>
      </c>
      <c r="J52">
        <v>150</v>
      </c>
      <c r="K52">
        <v>10</v>
      </c>
      <c r="L52">
        <v>7.4309842484380439E-2</v>
      </c>
      <c r="M52">
        <f t="shared" si="0"/>
        <v>1.8437649220008493E-3</v>
      </c>
      <c r="O52">
        <v>3.4551027489061572</v>
      </c>
      <c r="P52">
        <v>71</v>
      </c>
      <c r="Q52" t="e">
        <v>#N/A</v>
      </c>
      <c r="R52" t="e">
        <v>#N/A</v>
      </c>
      <c r="S52" t="e">
        <v>#N/A</v>
      </c>
      <c r="T52" t="e">
        <v>#N/A</v>
      </c>
      <c r="U52" t="e">
        <v>#N/A</v>
      </c>
      <c r="V52" t="e">
        <v>#N/A</v>
      </c>
      <c r="W52" t="e">
        <v>#N/A</v>
      </c>
    </row>
    <row r="53" spans="1:23" x14ac:dyDescent="0.25">
      <c r="A53">
        <v>1</v>
      </c>
      <c r="B53">
        <v>54</v>
      </c>
      <c r="C53">
        <v>1318</v>
      </c>
      <c r="D53">
        <v>2</v>
      </c>
      <c r="E53">
        <v>52</v>
      </c>
      <c r="F53">
        <v>5740</v>
      </c>
      <c r="G53">
        <v>54</v>
      </c>
      <c r="H53">
        <v>64.58</v>
      </c>
      <c r="I53">
        <v>3</v>
      </c>
      <c r="J53">
        <v>150</v>
      </c>
      <c r="K53">
        <v>15</v>
      </c>
      <c r="L53">
        <v>4.4409030255088737</v>
      </c>
      <c r="M53">
        <f t="shared" si="0"/>
        <v>19.067136026035975</v>
      </c>
      <c r="O53">
        <v>193525.80633331608</v>
      </c>
      <c r="P53">
        <v>497102.88116668392</v>
      </c>
      <c r="Q53" t="e">
        <v>#N/A</v>
      </c>
      <c r="R53" t="e">
        <v>#N/A</v>
      </c>
      <c r="S53" t="e">
        <v>#N/A</v>
      </c>
      <c r="T53" t="e">
        <v>#N/A</v>
      </c>
      <c r="U53" t="e">
        <v>#N/A</v>
      </c>
      <c r="V53" t="e">
        <v>#N/A</v>
      </c>
      <c r="W53" t="e">
        <v>#N/A</v>
      </c>
    </row>
    <row r="54" spans="1:23" x14ac:dyDescent="0.25">
      <c r="A54">
        <v>1</v>
      </c>
      <c r="B54">
        <v>53</v>
      </c>
      <c r="C54">
        <v>885</v>
      </c>
      <c r="D54">
        <v>-4</v>
      </c>
      <c r="E54">
        <v>53</v>
      </c>
      <c r="F54">
        <v>5740</v>
      </c>
      <c r="G54">
        <v>47</v>
      </c>
      <c r="H54">
        <v>67.099999999999994</v>
      </c>
      <c r="I54">
        <v>3</v>
      </c>
      <c r="J54">
        <v>80</v>
      </c>
      <c r="K54">
        <v>23</v>
      </c>
      <c r="L54">
        <v>11.854490316925144</v>
      </c>
      <c r="M54">
        <f t="shared" si="0"/>
        <v>54.961276527448831</v>
      </c>
    </row>
    <row r="55" spans="1:23" x14ac:dyDescent="0.25">
      <c r="A55">
        <v>1</v>
      </c>
      <c r="B55">
        <v>53</v>
      </c>
      <c r="C55">
        <v>360</v>
      </c>
      <c r="D55">
        <v>3</v>
      </c>
      <c r="E55">
        <v>54</v>
      </c>
      <c r="F55">
        <v>5740</v>
      </c>
      <c r="G55">
        <v>56</v>
      </c>
      <c r="H55">
        <v>67.099999999999994</v>
      </c>
      <c r="I55">
        <v>3</v>
      </c>
      <c r="J55">
        <v>40</v>
      </c>
      <c r="K55">
        <v>17</v>
      </c>
      <c r="L55">
        <v>4.8910068247433998</v>
      </c>
      <c r="M55">
        <f t="shared" si="0"/>
        <v>48.490102345887664</v>
      </c>
    </row>
    <row r="56" spans="1:23" x14ac:dyDescent="0.25">
      <c r="A56">
        <v>1</v>
      </c>
      <c r="B56">
        <v>44</v>
      </c>
      <c r="C56">
        <v>3497</v>
      </c>
      <c r="D56">
        <v>73</v>
      </c>
      <c r="E56">
        <v>55</v>
      </c>
      <c r="F56">
        <v>5670</v>
      </c>
      <c r="G56">
        <v>61</v>
      </c>
      <c r="H56">
        <v>49.46</v>
      </c>
      <c r="I56">
        <v>7</v>
      </c>
      <c r="J56">
        <v>40</v>
      </c>
      <c r="K56">
        <v>7</v>
      </c>
      <c r="L56">
        <v>-1.0722413496358882</v>
      </c>
      <c r="M56">
        <f t="shared" si="0"/>
        <v>35.560328789237914</v>
      </c>
    </row>
    <row r="57" spans="1:23" x14ac:dyDescent="0.25">
      <c r="A57">
        <v>1</v>
      </c>
      <c r="B57">
        <v>40</v>
      </c>
      <c r="C57">
        <v>5000</v>
      </c>
      <c r="D57">
        <v>73</v>
      </c>
      <c r="E57">
        <v>56</v>
      </c>
      <c r="F57">
        <v>5550</v>
      </c>
      <c r="G57">
        <v>74</v>
      </c>
      <c r="H57">
        <v>40.1</v>
      </c>
      <c r="I57">
        <v>10</v>
      </c>
      <c r="J57">
        <v>80</v>
      </c>
      <c r="K57">
        <v>2</v>
      </c>
      <c r="L57">
        <v>-3.541438428555951</v>
      </c>
      <c r="M57">
        <f t="shared" si="0"/>
        <v>6.0969342145473711</v>
      </c>
      <c r="O57" t="s">
        <v>22</v>
      </c>
      <c r="T57" t="s">
        <v>32</v>
      </c>
    </row>
    <row r="58" spans="1:23" x14ac:dyDescent="0.25">
      <c r="A58">
        <v>1</v>
      </c>
      <c r="B58">
        <v>30</v>
      </c>
      <c r="C58">
        <v>5000</v>
      </c>
      <c r="D58">
        <v>44</v>
      </c>
      <c r="E58">
        <v>57</v>
      </c>
      <c r="F58">
        <v>5470</v>
      </c>
      <c r="G58">
        <v>46</v>
      </c>
      <c r="H58">
        <v>29.3</v>
      </c>
      <c r="I58">
        <v>7</v>
      </c>
      <c r="J58">
        <v>300</v>
      </c>
      <c r="K58">
        <v>3</v>
      </c>
      <c r="L58">
        <v>1.0578240075167993</v>
      </c>
      <c r="M58">
        <f t="shared" si="0"/>
        <v>21.153214955869853</v>
      </c>
      <c r="O58">
        <f>INDEX(O$42:W$42,1,Z16)</f>
        <v>-64.698963107903168</v>
      </c>
      <c r="T58">
        <f>INDEX($O$49:W$49,1,Z16)</f>
        <v>346.37882299033868</v>
      </c>
    </row>
    <row r="59" spans="1:23" x14ac:dyDescent="0.25">
      <c r="A59">
        <v>1</v>
      </c>
      <c r="B59">
        <v>25</v>
      </c>
      <c r="C59">
        <v>5000</v>
      </c>
      <c r="D59">
        <v>39</v>
      </c>
      <c r="E59">
        <v>58</v>
      </c>
      <c r="F59">
        <v>5320</v>
      </c>
      <c r="G59">
        <v>45</v>
      </c>
      <c r="H59">
        <v>27.5</v>
      </c>
      <c r="I59">
        <v>11</v>
      </c>
      <c r="J59">
        <v>200</v>
      </c>
      <c r="K59">
        <v>3</v>
      </c>
      <c r="L59">
        <v>2.9099228694671542</v>
      </c>
      <c r="M59">
        <f t="shared" si="0"/>
        <v>3.4302701944377998</v>
      </c>
      <c r="O59">
        <f t="shared" ref="O59:O66" si="2">INDEX(O$42:W$42,1,Z17)</f>
        <v>4.5852373327421855E-2</v>
      </c>
      <c r="T59">
        <f>INDEX($O$49:W$49,1,Z17)</f>
        <v>-0.59203482596252854</v>
      </c>
    </row>
    <row r="60" spans="1:23" x14ac:dyDescent="0.25">
      <c r="A60">
        <v>1</v>
      </c>
      <c r="B60">
        <v>40</v>
      </c>
      <c r="C60">
        <v>5000</v>
      </c>
      <c r="D60">
        <v>-12</v>
      </c>
      <c r="E60">
        <v>59</v>
      </c>
      <c r="F60">
        <v>5530</v>
      </c>
      <c r="G60">
        <v>43</v>
      </c>
      <c r="H60">
        <v>33.619999999999997</v>
      </c>
      <c r="I60">
        <v>3</v>
      </c>
      <c r="J60">
        <v>140</v>
      </c>
      <c r="K60">
        <v>4</v>
      </c>
      <c r="L60">
        <v>-2.0040202090222028</v>
      </c>
      <c r="M60">
        <f t="shared" si="0"/>
        <v>24.146836578633458</v>
      </c>
      <c r="O60">
        <f t="shared" si="2"/>
        <v>-4.8198231933455716E-4</v>
      </c>
      <c r="T60">
        <f>INDEX($O$49:W$49,1,Z18)</f>
        <v>1.4440063949168415E-2</v>
      </c>
    </row>
    <row r="61" spans="1:23" x14ac:dyDescent="0.25">
      <c r="A61">
        <v>1</v>
      </c>
      <c r="B61">
        <v>45</v>
      </c>
      <c r="C61">
        <v>5000</v>
      </c>
      <c r="D61">
        <v>-2</v>
      </c>
      <c r="E61">
        <v>60</v>
      </c>
      <c r="F61">
        <v>5600</v>
      </c>
      <c r="G61">
        <v>21</v>
      </c>
      <c r="H61">
        <v>39.020000000000003</v>
      </c>
      <c r="I61">
        <v>3</v>
      </c>
      <c r="J61">
        <v>140</v>
      </c>
      <c r="K61">
        <v>6</v>
      </c>
      <c r="L61">
        <v>-5.107230244268024E-2</v>
      </c>
      <c r="M61">
        <f t="shared" si="0"/>
        <v>3.8140055258133394</v>
      </c>
      <c r="O61">
        <f t="shared" si="2"/>
        <v>-3.9745953478697226E-3</v>
      </c>
      <c r="T61">
        <f>INDEX($O$49:W$49,1,Z19)</f>
        <v>-0.9021163408193551</v>
      </c>
    </row>
    <row r="62" spans="1:23" x14ac:dyDescent="0.25">
      <c r="A62">
        <v>1</v>
      </c>
      <c r="B62">
        <v>51</v>
      </c>
      <c r="C62">
        <v>5000</v>
      </c>
      <c r="D62">
        <v>30</v>
      </c>
      <c r="E62">
        <v>61</v>
      </c>
      <c r="F62">
        <v>5660</v>
      </c>
      <c r="G62">
        <v>57</v>
      </c>
      <c r="H62">
        <v>42.08</v>
      </c>
      <c r="I62">
        <v>7</v>
      </c>
      <c r="J62">
        <v>140</v>
      </c>
      <c r="K62">
        <v>7</v>
      </c>
      <c r="L62">
        <v>-0.59023273502140583</v>
      </c>
      <c r="M62">
        <f t="shared" si="0"/>
        <v>0.29069397205847852</v>
      </c>
      <c r="O62">
        <f t="shared" si="2"/>
        <v>9.2141726546361893E-2</v>
      </c>
      <c r="T62">
        <f>INDEX($O$49:W$49,1,Z20)</f>
        <v>0.60795363344700004</v>
      </c>
    </row>
    <row r="63" spans="1:23" x14ac:dyDescent="0.25">
      <c r="A63">
        <v>1</v>
      </c>
      <c r="B63">
        <v>48</v>
      </c>
      <c r="C63">
        <v>3608</v>
      </c>
      <c r="D63">
        <v>24</v>
      </c>
      <c r="E63">
        <v>62</v>
      </c>
      <c r="F63">
        <v>5580</v>
      </c>
      <c r="G63">
        <v>42</v>
      </c>
      <c r="H63">
        <v>39.380000000000003</v>
      </c>
      <c r="I63">
        <v>5</v>
      </c>
      <c r="J63">
        <v>100</v>
      </c>
      <c r="K63">
        <v>7</v>
      </c>
      <c r="L63">
        <v>-0.24896603137669437</v>
      </c>
      <c r="M63">
        <f t="shared" si="0"/>
        <v>0.11646296301652731</v>
      </c>
      <c r="O63">
        <f t="shared" si="2"/>
        <v>1.1329210364198367E-2</v>
      </c>
      <c r="T63">
        <f>INDEX($O$49:W$49,1,Z21)</f>
        <v>-3.302778210613929E-2</v>
      </c>
    </row>
    <row r="64" spans="1:23" x14ac:dyDescent="0.25">
      <c r="A64">
        <v>1</v>
      </c>
      <c r="B64">
        <v>45</v>
      </c>
      <c r="C64">
        <v>5000</v>
      </c>
      <c r="D64">
        <v>38</v>
      </c>
      <c r="E64">
        <v>63</v>
      </c>
      <c r="F64">
        <v>5510</v>
      </c>
      <c r="G64">
        <v>50</v>
      </c>
      <c r="H64">
        <v>32.9</v>
      </c>
      <c r="I64">
        <v>5</v>
      </c>
      <c r="J64">
        <v>140</v>
      </c>
      <c r="K64">
        <v>6</v>
      </c>
      <c r="L64">
        <v>0.31848765549135116</v>
      </c>
      <c r="M64">
        <f t="shared" si="0"/>
        <v>0.32200368674013785</v>
      </c>
      <c r="O64">
        <f t="shared" si="2"/>
        <v>4.9290983173152288E-2</v>
      </c>
      <c r="T64">
        <f>INDEX($O$49:W$49,1,Z22)</f>
        <v>-0.23800051325857832</v>
      </c>
    </row>
    <row r="65" spans="1:21" x14ac:dyDescent="0.25">
      <c r="A65">
        <v>1</v>
      </c>
      <c r="B65">
        <v>47</v>
      </c>
      <c r="C65">
        <v>5000</v>
      </c>
      <c r="D65">
        <v>56</v>
      </c>
      <c r="E65">
        <v>64</v>
      </c>
      <c r="F65">
        <v>5530</v>
      </c>
      <c r="G65">
        <v>61</v>
      </c>
      <c r="H65">
        <v>35.6</v>
      </c>
      <c r="I65">
        <v>5</v>
      </c>
      <c r="J65">
        <v>200</v>
      </c>
      <c r="K65">
        <v>3</v>
      </c>
      <c r="L65">
        <v>-2.9656792466835178</v>
      </c>
      <c r="M65">
        <f t="shared" si="0"/>
        <v>10.785752241340875</v>
      </c>
      <c r="O65">
        <f t="shared" si="2"/>
        <v>2.9955019924916493E-2</v>
      </c>
      <c r="T65">
        <f>INDEX($O$49:W$49,1,Z23)</f>
        <v>-0.79465887222559528</v>
      </c>
    </row>
    <row r="66" spans="1:21" x14ac:dyDescent="0.25">
      <c r="A66">
        <v>1</v>
      </c>
      <c r="B66">
        <v>43</v>
      </c>
      <c r="C66">
        <v>5000</v>
      </c>
      <c r="D66">
        <v>66</v>
      </c>
      <c r="E66">
        <v>65</v>
      </c>
      <c r="F66">
        <v>5620</v>
      </c>
      <c r="G66">
        <v>61</v>
      </c>
      <c r="H66">
        <v>34.340000000000003</v>
      </c>
      <c r="I66">
        <v>9</v>
      </c>
      <c r="J66">
        <v>120</v>
      </c>
      <c r="K66">
        <v>2</v>
      </c>
      <c r="L66">
        <v>-4.5322170302557767</v>
      </c>
      <c r="M66">
        <f t="shared" si="0"/>
        <v>2.4540406273594857</v>
      </c>
      <c r="O66">
        <f t="shared" si="2"/>
        <v>-0.25432660385357247</v>
      </c>
      <c r="T66">
        <f>INDEX($O$49:W$49,1,Z24)</f>
        <v>4.2371806146735347</v>
      </c>
    </row>
    <row r="67" spans="1:21" x14ac:dyDescent="0.25">
      <c r="A67">
        <v>1</v>
      </c>
      <c r="B67">
        <v>49</v>
      </c>
      <c r="C67">
        <v>613</v>
      </c>
      <c r="D67">
        <v>-27</v>
      </c>
      <c r="E67">
        <v>66</v>
      </c>
      <c r="F67">
        <v>5690</v>
      </c>
      <c r="G67">
        <v>60</v>
      </c>
      <c r="H67">
        <v>59.72</v>
      </c>
      <c r="I67">
        <v>0</v>
      </c>
      <c r="J67">
        <v>300</v>
      </c>
      <c r="K67">
        <v>8</v>
      </c>
      <c r="L67">
        <v>-3.3404450639679659</v>
      </c>
      <c r="M67">
        <f t="shared" si="0"/>
        <v>1.4203204196295147</v>
      </c>
      <c r="P67" t="s">
        <v>33</v>
      </c>
      <c r="U67" t="s">
        <v>34</v>
      </c>
    </row>
    <row r="68" spans="1:21" x14ac:dyDescent="0.25">
      <c r="A68">
        <v>1</v>
      </c>
      <c r="B68">
        <v>56</v>
      </c>
      <c r="C68">
        <v>334</v>
      </c>
      <c r="D68">
        <v>-9</v>
      </c>
      <c r="E68">
        <v>67</v>
      </c>
      <c r="F68">
        <v>5760</v>
      </c>
      <c r="G68">
        <v>31</v>
      </c>
      <c r="H68">
        <v>64.400000000000006</v>
      </c>
      <c r="I68">
        <v>4</v>
      </c>
      <c r="J68">
        <v>300</v>
      </c>
      <c r="K68">
        <v>12</v>
      </c>
      <c r="L68">
        <v>1.7463413288182768</v>
      </c>
      <c r="M68">
        <f t="shared" ref="M68:M81" si="3">(L68-L67)^2</f>
        <v>25.875395805835275</v>
      </c>
      <c r="P68">
        <f>K2-MMULT($A2:$I2,O$58:O$66)</f>
        <v>0.49105140790298663</v>
      </c>
      <c r="U68">
        <f t="shared" ref="U68:U99" si="4">J2-MMULT($A2:$I2,T$58:T$66)</f>
        <v>81.431985267994321</v>
      </c>
    </row>
    <row r="69" spans="1:21" x14ac:dyDescent="0.25">
      <c r="A69">
        <v>1</v>
      </c>
      <c r="B69">
        <v>53</v>
      </c>
      <c r="C69">
        <v>567</v>
      </c>
      <c r="D69">
        <v>13</v>
      </c>
      <c r="E69">
        <v>68</v>
      </c>
      <c r="F69">
        <v>5740</v>
      </c>
      <c r="G69">
        <v>66</v>
      </c>
      <c r="H69">
        <v>61.88</v>
      </c>
      <c r="I69">
        <v>3</v>
      </c>
      <c r="J69">
        <v>150</v>
      </c>
      <c r="K69">
        <v>12</v>
      </c>
      <c r="L69">
        <v>-0.72440306548792499</v>
      </c>
      <c r="M69">
        <f t="shared" si="3"/>
        <v>6.1045778619955193</v>
      </c>
      <c r="P69">
        <f t="shared" ref="P69:P100" si="5">K3-MMULT(A3:I3,O$58:O$66)</f>
        <v>0.35429219669096135</v>
      </c>
      <c r="U69">
        <f t="shared" si="4"/>
        <v>-23.032733519755297</v>
      </c>
    </row>
    <row r="70" spans="1:21" x14ac:dyDescent="0.25">
      <c r="A70">
        <v>1</v>
      </c>
      <c r="B70">
        <v>61</v>
      </c>
      <c r="C70">
        <v>488</v>
      </c>
      <c r="D70">
        <v>-20</v>
      </c>
      <c r="E70">
        <v>69</v>
      </c>
      <c r="F70">
        <v>5780</v>
      </c>
      <c r="G70">
        <v>53</v>
      </c>
      <c r="H70">
        <v>64.94</v>
      </c>
      <c r="I70">
        <v>5</v>
      </c>
      <c r="J70">
        <v>2</v>
      </c>
      <c r="K70">
        <v>16</v>
      </c>
      <c r="L70">
        <v>1.7658534884534607</v>
      </c>
      <c r="M70">
        <f t="shared" si="3"/>
        <v>6.2013777044480252</v>
      </c>
      <c r="P70">
        <f t="shared" si="5"/>
        <v>-0.97039824885621861</v>
      </c>
      <c r="U70">
        <f t="shared" si="4"/>
        <v>-19.640029336680797</v>
      </c>
    </row>
    <row r="71" spans="1:21" x14ac:dyDescent="0.25">
      <c r="A71">
        <v>1</v>
      </c>
      <c r="B71">
        <v>63</v>
      </c>
      <c r="C71">
        <v>531</v>
      </c>
      <c r="D71">
        <v>-15</v>
      </c>
      <c r="E71">
        <v>70</v>
      </c>
      <c r="F71">
        <v>5790</v>
      </c>
      <c r="G71">
        <v>42</v>
      </c>
      <c r="H71">
        <v>71.06</v>
      </c>
      <c r="I71">
        <v>2</v>
      </c>
      <c r="J71">
        <v>50</v>
      </c>
      <c r="K71">
        <v>9</v>
      </c>
      <c r="L71">
        <v>-5.3363778128057007</v>
      </c>
      <c r="M71">
        <f t="shared" si="3"/>
        <v>50.441689456585401</v>
      </c>
      <c r="P71">
        <f t="shared" si="5"/>
        <v>0.74309466388270007</v>
      </c>
      <c r="U71">
        <f t="shared" si="4"/>
        <v>-46.070713023886896</v>
      </c>
    </row>
    <row r="72" spans="1:21" x14ac:dyDescent="0.25">
      <c r="A72">
        <v>1</v>
      </c>
      <c r="B72">
        <v>70</v>
      </c>
      <c r="C72">
        <v>508</v>
      </c>
      <c r="D72">
        <v>7</v>
      </c>
      <c r="E72">
        <v>71</v>
      </c>
      <c r="F72">
        <v>5760</v>
      </c>
      <c r="G72">
        <v>60</v>
      </c>
      <c r="H72">
        <v>66.56</v>
      </c>
      <c r="I72">
        <v>3</v>
      </c>
      <c r="J72">
        <v>70</v>
      </c>
      <c r="K72">
        <v>24</v>
      </c>
      <c r="L72">
        <v>9.4916735219591502</v>
      </c>
      <c r="M72">
        <f t="shared" si="3"/>
        <v>219.87110638642167</v>
      </c>
      <c r="P72">
        <f t="shared" si="5"/>
        <v>0.68336966651491249</v>
      </c>
      <c r="U72">
        <f t="shared" si="4"/>
        <v>-77.186055685848771</v>
      </c>
    </row>
    <row r="73" spans="1:21" x14ac:dyDescent="0.25">
      <c r="A73">
        <v>1</v>
      </c>
      <c r="B73">
        <v>57</v>
      </c>
      <c r="C73">
        <v>1571</v>
      </c>
      <c r="D73">
        <v>68</v>
      </c>
      <c r="E73">
        <v>72</v>
      </c>
      <c r="F73">
        <v>5700</v>
      </c>
      <c r="G73">
        <v>82</v>
      </c>
      <c r="H73">
        <v>56.3</v>
      </c>
      <c r="I73">
        <v>4</v>
      </c>
      <c r="J73">
        <v>17</v>
      </c>
      <c r="K73">
        <v>13</v>
      </c>
      <c r="L73">
        <v>-0.34610398212871729</v>
      </c>
      <c r="M73">
        <f t="shared" si="3"/>
        <v>96.781866219937314</v>
      </c>
      <c r="P73">
        <f t="shared" si="5"/>
        <v>-2.2253481160264457</v>
      </c>
      <c r="U73">
        <f t="shared" si="4"/>
        <v>135.20775561345698</v>
      </c>
    </row>
    <row r="74" spans="1:21" x14ac:dyDescent="0.25">
      <c r="A74">
        <v>1</v>
      </c>
      <c r="B74">
        <v>35</v>
      </c>
      <c r="C74">
        <v>721</v>
      </c>
      <c r="D74">
        <v>28</v>
      </c>
      <c r="E74">
        <v>73</v>
      </c>
      <c r="F74">
        <v>5680</v>
      </c>
      <c r="G74">
        <v>57</v>
      </c>
      <c r="H74">
        <v>55.4</v>
      </c>
      <c r="I74">
        <v>4</v>
      </c>
      <c r="J74">
        <v>140</v>
      </c>
      <c r="K74">
        <v>8</v>
      </c>
      <c r="L74">
        <v>-2.8675723988686972</v>
      </c>
      <c r="M74">
        <f t="shared" si="3"/>
        <v>6.3578029766172213</v>
      </c>
      <c r="P74">
        <f t="shared" si="5"/>
        <v>0.28440989736251332</v>
      </c>
      <c r="U74">
        <f t="shared" si="4"/>
        <v>18.965289670861182</v>
      </c>
    </row>
    <row r="75" spans="1:21" x14ac:dyDescent="0.25">
      <c r="A75">
        <v>1</v>
      </c>
      <c r="B75">
        <v>52</v>
      </c>
      <c r="C75">
        <v>505</v>
      </c>
      <c r="D75">
        <v>-49</v>
      </c>
      <c r="E75">
        <v>74</v>
      </c>
      <c r="F75">
        <v>5720</v>
      </c>
      <c r="G75">
        <v>21</v>
      </c>
      <c r="H75">
        <v>67.28</v>
      </c>
      <c r="I75">
        <v>5</v>
      </c>
      <c r="J75">
        <v>140</v>
      </c>
      <c r="K75">
        <v>10</v>
      </c>
      <c r="L75">
        <v>-1.4152904836909457</v>
      </c>
      <c r="M75">
        <f t="shared" si="3"/>
        <v>2.1091227611523578</v>
      </c>
      <c r="P75">
        <f t="shared" si="5"/>
        <v>2.0446456183904669</v>
      </c>
      <c r="U75">
        <f t="shared" si="4"/>
        <v>-17.286639436791347</v>
      </c>
    </row>
    <row r="76" spans="1:21" x14ac:dyDescent="0.25">
      <c r="A76">
        <v>1</v>
      </c>
      <c r="B76">
        <v>59</v>
      </c>
      <c r="C76">
        <v>377</v>
      </c>
      <c r="D76">
        <v>-27</v>
      </c>
      <c r="E76">
        <v>75</v>
      </c>
      <c r="F76">
        <v>5720</v>
      </c>
      <c r="G76">
        <v>19</v>
      </c>
      <c r="H76">
        <v>73.22</v>
      </c>
      <c r="I76">
        <v>5</v>
      </c>
      <c r="J76">
        <v>300</v>
      </c>
      <c r="K76">
        <v>8</v>
      </c>
      <c r="L76">
        <v>-2.3203642061242977</v>
      </c>
      <c r="M76">
        <f t="shared" si="3"/>
        <v>0.81915844303936436</v>
      </c>
      <c r="P76">
        <f t="shared" si="5"/>
        <v>1.6076504105433229</v>
      </c>
      <c r="U76">
        <f t="shared" si="4"/>
        <v>-87.533548782502976</v>
      </c>
    </row>
    <row r="77" spans="1:21" x14ac:dyDescent="0.25">
      <c r="A77">
        <v>1</v>
      </c>
      <c r="B77">
        <v>67</v>
      </c>
      <c r="C77">
        <v>442</v>
      </c>
      <c r="D77">
        <v>-9</v>
      </c>
      <c r="E77">
        <v>76</v>
      </c>
      <c r="F77">
        <v>5730</v>
      </c>
      <c r="G77">
        <v>32</v>
      </c>
      <c r="H77">
        <v>75.739999999999995</v>
      </c>
      <c r="I77">
        <v>4</v>
      </c>
      <c r="J77">
        <v>200</v>
      </c>
      <c r="K77">
        <v>9</v>
      </c>
      <c r="L77">
        <v>-3.3447597636347943</v>
      </c>
      <c r="M77">
        <f t="shared" si="3"/>
        <v>1.0493862582472411</v>
      </c>
      <c r="P77">
        <f t="shared" si="5"/>
        <v>-0.57192049101386822</v>
      </c>
      <c r="U77">
        <f t="shared" si="4"/>
        <v>71.105772347094472</v>
      </c>
    </row>
    <row r="78" spans="1:21" x14ac:dyDescent="0.25">
      <c r="A78">
        <v>1</v>
      </c>
      <c r="B78">
        <v>57</v>
      </c>
      <c r="C78">
        <v>902</v>
      </c>
      <c r="D78">
        <v>54</v>
      </c>
      <c r="E78">
        <v>77</v>
      </c>
      <c r="F78">
        <v>5710</v>
      </c>
      <c r="G78">
        <v>77</v>
      </c>
      <c r="H78">
        <v>60.44</v>
      </c>
      <c r="I78">
        <v>5</v>
      </c>
      <c r="J78">
        <v>250</v>
      </c>
      <c r="K78">
        <v>10</v>
      </c>
      <c r="L78">
        <v>-2.0654831081231126</v>
      </c>
      <c r="M78">
        <f t="shared" si="3"/>
        <v>1.6365487613371539</v>
      </c>
      <c r="P78">
        <f t="shared" si="5"/>
        <v>-0.88220352412527792</v>
      </c>
      <c r="U78">
        <f t="shared" si="4"/>
        <v>-105.68013914402601</v>
      </c>
    </row>
    <row r="79" spans="1:21" x14ac:dyDescent="0.25">
      <c r="A79">
        <v>1</v>
      </c>
      <c r="B79">
        <v>42</v>
      </c>
      <c r="C79">
        <v>1381</v>
      </c>
      <c r="D79">
        <v>4</v>
      </c>
      <c r="E79">
        <v>78</v>
      </c>
      <c r="F79">
        <v>5720</v>
      </c>
      <c r="G79">
        <v>71</v>
      </c>
      <c r="H79">
        <v>56.3</v>
      </c>
      <c r="I79">
        <v>4</v>
      </c>
      <c r="J79">
        <v>60</v>
      </c>
      <c r="K79">
        <v>14</v>
      </c>
      <c r="L79">
        <v>0.54027193141683583</v>
      </c>
      <c r="M79">
        <f t="shared" si="3"/>
        <v>6.7899593260878381</v>
      </c>
      <c r="P79">
        <f t="shared" si="5"/>
        <v>0.77239104702474126</v>
      </c>
      <c r="U79">
        <f t="shared" si="4"/>
        <v>-18.859023587961957</v>
      </c>
    </row>
    <row r="80" spans="1:21" x14ac:dyDescent="0.25">
      <c r="A80">
        <v>1</v>
      </c>
      <c r="B80">
        <v>55</v>
      </c>
      <c r="C80">
        <v>5000</v>
      </c>
      <c r="D80">
        <v>-16</v>
      </c>
      <c r="E80">
        <v>79</v>
      </c>
      <c r="F80">
        <v>5710</v>
      </c>
      <c r="G80">
        <v>19</v>
      </c>
      <c r="H80">
        <v>50</v>
      </c>
      <c r="I80">
        <v>3</v>
      </c>
      <c r="J80">
        <v>100</v>
      </c>
      <c r="K80">
        <v>9</v>
      </c>
      <c r="L80">
        <v>-1.1747133204914473</v>
      </c>
      <c r="M80">
        <f t="shared" si="3"/>
        <v>2.941174414262917</v>
      </c>
      <c r="P80">
        <f t="shared" si="5"/>
        <v>-3.2586131278970623</v>
      </c>
      <c r="U80">
        <f t="shared" si="4"/>
        <v>108.75789431379079</v>
      </c>
    </row>
    <row r="81" spans="1:21" x14ac:dyDescent="0.25">
      <c r="A81">
        <v>1</v>
      </c>
      <c r="B81">
        <v>40</v>
      </c>
      <c r="C81">
        <v>5000</v>
      </c>
      <c r="D81">
        <v>38</v>
      </c>
      <c r="E81">
        <v>80</v>
      </c>
      <c r="F81">
        <v>5600</v>
      </c>
      <c r="G81">
        <v>45</v>
      </c>
      <c r="H81">
        <v>46.94</v>
      </c>
      <c r="I81">
        <v>6</v>
      </c>
      <c r="J81">
        <v>150</v>
      </c>
      <c r="K81">
        <v>11</v>
      </c>
      <c r="L81">
        <v>3.0864877635016139</v>
      </c>
      <c r="M81">
        <f t="shared" si="3"/>
        <v>18.15783467822364</v>
      </c>
      <c r="P81">
        <f t="shared" si="5"/>
        <v>0.86380285653618927</v>
      </c>
      <c r="U81">
        <f t="shared" si="4"/>
        <v>-9.4631716166857416</v>
      </c>
    </row>
    <row r="82" spans="1:21" x14ac:dyDescent="0.25">
      <c r="M82">
        <f>SUM(M3:M81)</f>
        <v>962.73279692569463</v>
      </c>
      <c r="P82">
        <f t="shared" si="5"/>
        <v>-9.1022950075472231E-2</v>
      </c>
      <c r="U82">
        <f t="shared" si="4"/>
        <v>0.64328195866528404</v>
      </c>
    </row>
    <row r="83" spans="1:21" x14ac:dyDescent="0.25">
      <c r="P83">
        <f t="shared" si="5"/>
        <v>0.11321985531552059</v>
      </c>
      <c r="U83">
        <f t="shared" si="4"/>
        <v>65.692434832680391</v>
      </c>
    </row>
    <row r="84" spans="1:21" x14ac:dyDescent="0.25">
      <c r="P84">
        <f t="shared" si="5"/>
        <v>-4.1000071003457244</v>
      </c>
      <c r="U84">
        <f t="shared" si="4"/>
        <v>-143.69395407789926</v>
      </c>
    </row>
    <row r="85" spans="1:21" ht="17.399999999999999" x14ac:dyDescent="0.3">
      <c r="B85" s="21" t="s">
        <v>38</v>
      </c>
      <c r="C85" s="21"/>
      <c r="D85" s="21"/>
      <c r="E85" s="21"/>
      <c r="F85" s="21"/>
      <c r="G85" s="21"/>
      <c r="H85" s="21"/>
      <c r="I85" s="21"/>
      <c r="J85" s="21"/>
      <c r="K85" s="21"/>
      <c r="P85">
        <f t="shared" si="5"/>
        <v>-0.64827386348345062</v>
      </c>
      <c r="U85">
        <f t="shared" si="4"/>
        <v>-97.147957956696473</v>
      </c>
    </row>
    <row r="86" spans="1:21" x14ac:dyDescent="0.25">
      <c r="P86">
        <f t="shared" si="5"/>
        <v>-0.33523529187107393</v>
      </c>
      <c r="U86">
        <f t="shared" si="4"/>
        <v>22.873732080321361</v>
      </c>
    </row>
    <row r="87" spans="1:21" x14ac:dyDescent="0.25">
      <c r="P87">
        <f t="shared" si="5"/>
        <v>-0.2344334280278213</v>
      </c>
      <c r="U87">
        <f t="shared" si="4"/>
        <v>-6.0369828103858936E-2</v>
      </c>
    </row>
    <row r="88" spans="1:21" x14ac:dyDescent="0.25">
      <c r="C88" t="s">
        <v>39</v>
      </c>
      <c r="D88">
        <f>1-(P32/P31)/((O32+P32)/79)</f>
        <v>0.5842469742120604</v>
      </c>
      <c r="P88">
        <f t="shared" si="5"/>
        <v>-1.6581855303549</v>
      </c>
      <c r="U88">
        <f t="shared" si="4"/>
        <v>27.123139549340394</v>
      </c>
    </row>
    <row r="89" spans="1:21" x14ac:dyDescent="0.25">
      <c r="P89">
        <f t="shared" si="5"/>
        <v>0.56325679168772957</v>
      </c>
      <c r="U89">
        <f t="shared" si="4"/>
        <v>-1.4330801974691099</v>
      </c>
    </row>
    <row r="90" spans="1:21" x14ac:dyDescent="0.25">
      <c r="C90" t="s">
        <v>40</v>
      </c>
      <c r="P90">
        <f t="shared" si="5"/>
        <v>0.63820182845364037</v>
      </c>
      <c r="U90">
        <f t="shared" si="4"/>
        <v>-52.175638670445409</v>
      </c>
    </row>
    <row r="91" spans="1:21" ht="13.8" thickBot="1" x14ac:dyDescent="0.3">
      <c r="P91">
        <f t="shared" si="5"/>
        <v>-1.8499918547355394</v>
      </c>
      <c r="U91">
        <f t="shared" si="4"/>
        <v>-79.973281155912588</v>
      </c>
    </row>
    <row r="92" spans="1:21" x14ac:dyDescent="0.25">
      <c r="C92" s="13" t="s">
        <v>41</v>
      </c>
      <c r="D92" s="13"/>
      <c r="P92">
        <f t="shared" si="5"/>
        <v>-1.1630155123528647</v>
      </c>
      <c r="U92">
        <f t="shared" si="4"/>
        <v>13.608294670381326</v>
      </c>
    </row>
    <row r="93" spans="1:21" x14ac:dyDescent="0.25">
      <c r="C93" s="10" t="s">
        <v>42</v>
      </c>
      <c r="D93" s="10">
        <v>0.79473973285139821</v>
      </c>
      <c r="P93">
        <f t="shared" si="5"/>
        <v>2.5516375092318437</v>
      </c>
      <c r="U93">
        <f t="shared" si="4"/>
        <v>7.6335318207970602</v>
      </c>
    </row>
    <row r="94" spans="1:21" x14ac:dyDescent="0.25">
      <c r="C94" s="10" t="s">
        <v>43</v>
      </c>
      <c r="D94" s="10">
        <v>0.63161124297271176</v>
      </c>
      <c r="P94">
        <f t="shared" si="5"/>
        <v>0.37507148098750598</v>
      </c>
      <c r="U94">
        <f t="shared" si="4"/>
        <v>-76.410178976009774</v>
      </c>
    </row>
    <row r="95" spans="1:21" x14ac:dyDescent="0.25">
      <c r="C95" s="10" t="s">
        <v>44</v>
      </c>
      <c r="D95" s="10">
        <v>0.5842469742120604</v>
      </c>
      <c r="P95">
        <f t="shared" si="5"/>
        <v>-1.5068582447518679</v>
      </c>
      <c r="U95">
        <f t="shared" si="4"/>
        <v>-3.1618646769982348</v>
      </c>
    </row>
    <row r="96" spans="1:21" x14ac:dyDescent="0.25">
      <c r="C96" s="10" t="s">
        <v>45</v>
      </c>
      <c r="D96" s="10">
        <v>2.8185057436096188</v>
      </c>
      <c r="P96">
        <f t="shared" si="5"/>
        <v>2.4395609127879556</v>
      </c>
      <c r="U96">
        <f t="shared" si="4"/>
        <v>-111.44187670889747</v>
      </c>
    </row>
    <row r="97" spans="3:21" ht="13.8" thickBot="1" x14ac:dyDescent="0.3">
      <c r="C97" s="11" t="s">
        <v>46</v>
      </c>
      <c r="D97" s="11">
        <v>80</v>
      </c>
      <c r="P97">
        <f t="shared" si="5"/>
        <v>2.1193132405849937</v>
      </c>
      <c r="U97">
        <f t="shared" si="4"/>
        <v>-69.441243000478195</v>
      </c>
    </row>
    <row r="98" spans="3:21" x14ac:dyDescent="0.25">
      <c r="P98">
        <f t="shared" si="5"/>
        <v>-2.5698968852166324</v>
      </c>
      <c r="U98">
        <f t="shared" si="4"/>
        <v>-32.813151031842807</v>
      </c>
    </row>
    <row r="99" spans="3:21" ht="13.8" thickBot="1" x14ac:dyDescent="0.3">
      <c r="C99" t="s">
        <v>47</v>
      </c>
      <c r="P99">
        <f t="shared" si="5"/>
        <v>1.9611687366388599</v>
      </c>
      <c r="U99">
        <f t="shared" si="4"/>
        <v>-0.21691039876276363</v>
      </c>
    </row>
    <row r="100" spans="3:21" x14ac:dyDescent="0.25">
      <c r="C100" s="12"/>
      <c r="D100" s="12" t="s">
        <v>51</v>
      </c>
      <c r="E100" s="12" t="s">
        <v>52</v>
      </c>
      <c r="F100" s="12" t="s">
        <v>53</v>
      </c>
      <c r="G100" s="12" t="s">
        <v>54</v>
      </c>
      <c r="H100" s="12" t="s">
        <v>55</v>
      </c>
      <c r="P100">
        <f t="shared" si="5"/>
        <v>0.73982854656149133</v>
      </c>
      <c r="U100">
        <f t="shared" ref="U100:U131" si="6">J34-MMULT($A34:$I34,T$58:T$66)</f>
        <v>-93.568822068872123</v>
      </c>
    </row>
    <row r="101" spans="3:21" x14ac:dyDescent="0.25">
      <c r="C101" s="10" t="s">
        <v>48</v>
      </c>
      <c r="D101" s="10">
        <v>9</v>
      </c>
      <c r="E101" s="10">
        <v>953.40927612677103</v>
      </c>
      <c r="F101" s="10">
        <v>105.93436401408567</v>
      </c>
      <c r="G101" s="10">
        <v>13.335184084958012</v>
      </c>
      <c r="H101" s="10">
        <v>3.8016646141399486E-12</v>
      </c>
      <c r="P101">
        <f t="shared" ref="P101:P132" si="7">K35-MMULT(A35:I35,O$58:O$66)</f>
        <v>-0.17677465767666733</v>
      </c>
      <c r="U101">
        <f t="shared" si="6"/>
        <v>122.77885682571292</v>
      </c>
    </row>
    <row r="102" spans="3:21" x14ac:dyDescent="0.25">
      <c r="C102" s="10" t="s">
        <v>49</v>
      </c>
      <c r="D102" s="10">
        <v>70</v>
      </c>
      <c r="E102" s="10">
        <v>556.07822387322869</v>
      </c>
      <c r="F102" s="10">
        <v>7.9439746267604097</v>
      </c>
      <c r="G102" s="10"/>
      <c r="H102" s="10"/>
      <c r="P102">
        <f t="shared" si="7"/>
        <v>-2.4754326335329857</v>
      </c>
      <c r="U102">
        <f t="shared" si="6"/>
        <v>45.938775831386295</v>
      </c>
    </row>
    <row r="103" spans="3:21" ht="13.8" thickBot="1" x14ac:dyDescent="0.3">
      <c r="C103" s="11" t="s">
        <v>50</v>
      </c>
      <c r="D103" s="11">
        <v>79</v>
      </c>
      <c r="E103" s="11">
        <v>1509.4874999999997</v>
      </c>
      <c r="F103" s="11"/>
      <c r="G103" s="11"/>
      <c r="H103" s="11"/>
      <c r="P103">
        <f t="shared" si="7"/>
        <v>1.131813381859633</v>
      </c>
      <c r="U103">
        <f t="shared" si="6"/>
        <v>142.44950809171328</v>
      </c>
    </row>
    <row r="104" spans="3:21" ht="13.8" thickBot="1" x14ac:dyDescent="0.3">
      <c r="P104">
        <f t="shared" si="7"/>
        <v>0.69390489693587121</v>
      </c>
      <c r="U104">
        <f t="shared" si="6"/>
        <v>70.559864086179175</v>
      </c>
    </row>
    <row r="105" spans="3:21" x14ac:dyDescent="0.25">
      <c r="C105" s="12"/>
      <c r="D105" s="12" t="s">
        <v>56</v>
      </c>
      <c r="E105" s="12" t="s">
        <v>45</v>
      </c>
      <c r="F105" s="12" t="s">
        <v>57</v>
      </c>
      <c r="G105" s="12" t="s">
        <v>58</v>
      </c>
      <c r="H105" s="12" t="s">
        <v>59</v>
      </c>
      <c r="I105" s="12" t="s">
        <v>60</v>
      </c>
      <c r="J105" s="12" t="s">
        <v>61</v>
      </c>
      <c r="K105" s="12" t="s">
        <v>62</v>
      </c>
      <c r="P105">
        <f t="shared" si="7"/>
        <v>0.61447412264918988</v>
      </c>
      <c r="U105">
        <f t="shared" si="6"/>
        <v>78.094619428042563</v>
      </c>
    </row>
    <row r="106" spans="3:21" x14ac:dyDescent="0.25">
      <c r="C106" s="10" t="s">
        <v>15</v>
      </c>
      <c r="D106" s="10">
        <v>-61.844142768065666</v>
      </c>
      <c r="E106" s="10">
        <v>32.527627572753381</v>
      </c>
      <c r="F106" s="10">
        <v>-1.9012804616549757</v>
      </c>
      <c r="G106" s="10">
        <v>6.1382018811369905E-2</v>
      </c>
      <c r="H106" s="10">
        <v>-126.71844951452215</v>
      </c>
      <c r="I106" s="10">
        <v>3.0301639783908172</v>
      </c>
      <c r="J106" s="10">
        <v>-147.97419754422896</v>
      </c>
      <c r="K106" s="10">
        <v>24.285912008097611</v>
      </c>
      <c r="P106">
        <f t="shared" si="7"/>
        <v>2.2392951521662052</v>
      </c>
      <c r="U106">
        <f t="shared" si="6"/>
        <v>95.156414595617377</v>
      </c>
    </row>
    <row r="107" spans="3:21" x14ac:dyDescent="0.25">
      <c r="C107" s="10" t="s">
        <v>0</v>
      </c>
      <c r="D107" s="10">
        <v>4.0972880267024503E-2</v>
      </c>
      <c r="E107" s="10">
        <v>5.986244891307959E-2</v>
      </c>
      <c r="F107" s="10">
        <v>0.68445045284594386</v>
      </c>
      <c r="G107" s="10">
        <v>0.49595069803350622</v>
      </c>
      <c r="H107" s="10">
        <v>-7.8419007896200515E-2</v>
      </c>
      <c r="I107" s="10">
        <v>0.16036476843024952</v>
      </c>
      <c r="J107" s="10">
        <v>-0.11753717375971565</v>
      </c>
      <c r="K107" s="10">
        <v>0.19948293429376465</v>
      </c>
      <c r="P107">
        <f t="shared" si="7"/>
        <v>-3.678524567859494</v>
      </c>
      <c r="U107">
        <f t="shared" si="6"/>
        <v>80.696550741651095</v>
      </c>
    </row>
    <row r="108" spans="3:21" x14ac:dyDescent="0.25">
      <c r="C108" s="10" t="s">
        <v>1</v>
      </c>
      <c r="D108" s="10">
        <v>-3.6296872631305638E-4</v>
      </c>
      <c r="E108" s="10">
        <v>3.7850947860459445E-4</v>
      </c>
      <c r="F108" s="10">
        <v>-0.95894223746039253</v>
      </c>
      <c r="G108" s="10">
        <v>0.34088837154301077</v>
      </c>
      <c r="H108" s="10">
        <v>-1.1178820677952555E-3</v>
      </c>
      <c r="I108" s="10">
        <v>3.9194461516914276E-4</v>
      </c>
      <c r="J108" s="10">
        <v>-1.3652257170079091E-3</v>
      </c>
      <c r="K108" s="10">
        <v>6.3928826438179641E-4</v>
      </c>
      <c r="P108">
        <f t="shared" si="7"/>
        <v>-1.1793008631959934</v>
      </c>
      <c r="U108">
        <f t="shared" si="6"/>
        <v>-64.422773086930789</v>
      </c>
    </row>
    <row r="109" spans="3:21" x14ac:dyDescent="0.25">
      <c r="C109" s="10" t="s">
        <v>2</v>
      </c>
      <c r="D109" s="10">
        <v>-1.1409749888892658E-2</v>
      </c>
      <c r="E109" s="10">
        <v>1.54955026947228E-2</v>
      </c>
      <c r="F109" s="10">
        <v>-0.73632654026631872</v>
      </c>
      <c r="G109" s="10">
        <v>0.46399249383467389</v>
      </c>
      <c r="H109" s="10">
        <v>-4.2314555127441367E-2</v>
      </c>
      <c r="I109" s="10">
        <v>1.9495055349656048E-2</v>
      </c>
      <c r="J109" s="10">
        <v>-5.2440362800810214E-2</v>
      </c>
      <c r="K109" s="10">
        <v>2.9620863023024899E-2</v>
      </c>
      <c r="P109">
        <f t="shared" si="7"/>
        <v>-2.4008551045015238</v>
      </c>
      <c r="U109">
        <f t="shared" si="6"/>
        <v>90.154602136730091</v>
      </c>
    </row>
    <row r="110" spans="3:21" x14ac:dyDescent="0.25">
      <c r="C110" s="10" t="s">
        <v>8</v>
      </c>
      <c r="D110" s="10">
        <v>9.7152420859192234E-2</v>
      </c>
      <c r="E110" s="10">
        <v>1.5695528305728828E-2</v>
      </c>
      <c r="F110" s="10">
        <v>6.189815275203693</v>
      </c>
      <c r="G110" s="10">
        <v>3.6106757709202395E-8</v>
      </c>
      <c r="H110" s="10">
        <v>6.5848677123929361E-2</v>
      </c>
      <c r="I110" s="10">
        <v>0.12845616459445511</v>
      </c>
      <c r="J110" s="10">
        <v>5.5592159211164088E-2</v>
      </c>
      <c r="K110" s="10">
        <v>0.13871268250722038</v>
      </c>
      <c r="P110">
        <f t="shared" si="7"/>
        <v>-2.3249705901405768</v>
      </c>
      <c r="U110">
        <f t="shared" si="6"/>
        <v>89.873987633908413</v>
      </c>
    </row>
    <row r="111" spans="3:21" x14ac:dyDescent="0.25">
      <c r="C111" s="10" t="s">
        <v>4</v>
      </c>
      <c r="D111" s="10">
        <v>1.1056998618334911E-2</v>
      </c>
      <c r="E111" s="10">
        <v>6.1549159922788489E-3</v>
      </c>
      <c r="F111" s="10">
        <v>1.7964499649070065</v>
      </c>
      <c r="G111" s="10">
        <v>7.6737520523234501E-2</v>
      </c>
      <c r="H111" s="10">
        <v>-1.2185940970784025E-3</v>
      </c>
      <c r="I111" s="10">
        <v>2.3332591333748223E-2</v>
      </c>
      <c r="J111" s="10">
        <v>-5.2406317690012975E-3</v>
      </c>
      <c r="K111" s="10">
        <v>2.7354629005671122E-2</v>
      </c>
      <c r="P111">
        <f t="shared" si="7"/>
        <v>1.8082768649919778</v>
      </c>
      <c r="U111">
        <f t="shared" si="6"/>
        <v>45.081132633094484</v>
      </c>
    </row>
    <row r="112" spans="3:21" x14ac:dyDescent="0.25">
      <c r="C112" s="10" t="s">
        <v>5</v>
      </c>
      <c r="D112" s="10">
        <v>4.7329406249145854E-2</v>
      </c>
      <c r="E112" s="10">
        <v>2.2314074407985728E-2</v>
      </c>
      <c r="F112" s="10">
        <v>2.1210562169770157</v>
      </c>
      <c r="G112" s="10">
        <v>3.7460584910890819E-2</v>
      </c>
      <c r="H112" s="10">
        <v>2.8253887130036057E-3</v>
      </c>
      <c r="I112" s="10">
        <v>9.183342378528811E-2</v>
      </c>
      <c r="J112" s="10">
        <v>-1.1756134088541578E-2</v>
      </c>
      <c r="K112" s="10">
        <v>0.10641494658683329</v>
      </c>
      <c r="P112">
        <f t="shared" si="7"/>
        <v>0.95287737321268295</v>
      </c>
      <c r="U112">
        <f t="shared" si="6"/>
        <v>-40.414782402829573</v>
      </c>
    </row>
    <row r="113" spans="3:21" x14ac:dyDescent="0.25">
      <c r="C113" s="10" t="s">
        <v>6</v>
      </c>
      <c r="D113" s="10">
        <v>2.3405519317238811E-2</v>
      </c>
      <c r="E113" s="10">
        <v>9.0997092430859378E-2</v>
      </c>
      <c r="F113" s="10">
        <v>0.25721172723208263</v>
      </c>
      <c r="G113" s="10">
        <v>0.79776990163061356</v>
      </c>
      <c r="H113" s="10">
        <v>-0.15808245653317823</v>
      </c>
      <c r="I113" s="10">
        <v>0.20489349516765584</v>
      </c>
      <c r="J113" s="10">
        <v>-0.21754610059452592</v>
      </c>
      <c r="K113" s="10">
        <v>0.26435713922900356</v>
      </c>
      <c r="P113">
        <f t="shared" si="7"/>
        <v>2.1415661864596252</v>
      </c>
      <c r="U113">
        <f t="shared" si="6"/>
        <v>43.275857750368345</v>
      </c>
    </row>
    <row r="114" spans="3:21" x14ac:dyDescent="0.25">
      <c r="C114" s="10" t="s">
        <v>7</v>
      </c>
      <c r="D114" s="10">
        <v>-0.21940417615460142</v>
      </c>
      <c r="E114" s="10">
        <v>0.16920172370774625</v>
      </c>
      <c r="F114" s="10">
        <v>-1.2967017790762427</v>
      </c>
      <c r="G114" s="10">
        <v>0.19899206346082021</v>
      </c>
      <c r="H114" s="10">
        <v>-0.55686636891040553</v>
      </c>
      <c r="I114" s="10">
        <v>0.11805801660120266</v>
      </c>
      <c r="J114" s="10">
        <v>-0.66743419920419922</v>
      </c>
      <c r="K114" s="10">
        <v>0.22862584689499635</v>
      </c>
      <c r="P114">
        <f t="shared" si="7"/>
        <v>-0.56027101523934597</v>
      </c>
      <c r="U114">
        <f t="shared" si="6"/>
        <v>46.614894822843638</v>
      </c>
    </row>
    <row r="115" spans="3:21" ht="13.8" thickBot="1" x14ac:dyDescent="0.3">
      <c r="C115" s="11" t="s">
        <v>3</v>
      </c>
      <c r="D115" s="11">
        <v>-8.2419020747034697E-3</v>
      </c>
      <c r="E115" s="11">
        <v>3.9975673009199292E-3</v>
      </c>
      <c r="F115" s="11">
        <v>-2.0617294104859285</v>
      </c>
      <c r="G115" s="11">
        <v>4.2948230632698634E-2</v>
      </c>
      <c r="H115" s="11">
        <v>-1.621479855291813E-2</v>
      </c>
      <c r="I115" s="11">
        <v>-2.6900559648880724E-4</v>
      </c>
      <c r="J115" s="11">
        <v>-1.882707893180826E-2</v>
      </c>
      <c r="K115" s="11">
        <v>2.3432747824013184E-3</v>
      </c>
      <c r="P115">
        <f t="shared" si="7"/>
        <v>-0.34940971237695617</v>
      </c>
      <c r="U115">
        <f t="shared" si="6"/>
        <v>29.821821412178963</v>
      </c>
    </row>
    <row r="116" spans="3:21" x14ac:dyDescent="0.25">
      <c r="P116">
        <f t="shared" si="7"/>
        <v>-0.89866441903103933</v>
      </c>
      <c r="U116">
        <f t="shared" si="6"/>
        <v>91.131365646073249</v>
      </c>
    </row>
    <row r="117" spans="3:21" x14ac:dyDescent="0.25">
      <c r="P117">
        <f t="shared" si="7"/>
        <v>-0.93284752979012264</v>
      </c>
      <c r="U117">
        <f t="shared" si="6"/>
        <v>116.9897773193544</v>
      </c>
    </row>
    <row r="118" spans="3:21" x14ac:dyDescent="0.25">
      <c r="P118">
        <f t="shared" si="7"/>
        <v>-0.18474542292781848</v>
      </c>
      <c r="U118">
        <f t="shared" si="6"/>
        <v>31.431490334025654</v>
      </c>
    </row>
    <row r="119" spans="3:21" ht="17.399999999999999" x14ac:dyDescent="0.3"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P119">
        <f t="shared" si="7"/>
        <v>4.2118710983510148</v>
      </c>
      <c r="U119">
        <f t="shared" si="6"/>
        <v>27.788722198539787</v>
      </c>
    </row>
    <row r="120" spans="3:21" ht="18" customHeight="1" x14ac:dyDescent="0.3">
      <c r="C120" s="21" t="s">
        <v>63</v>
      </c>
      <c r="D120" s="21"/>
      <c r="E120" s="21"/>
      <c r="F120" s="21"/>
      <c r="G120" s="21"/>
      <c r="H120" s="21"/>
      <c r="I120" s="21"/>
      <c r="J120" s="21"/>
      <c r="K120" s="21"/>
      <c r="L120" s="21"/>
      <c r="P120">
        <f t="shared" si="7"/>
        <v>12.202586060774266</v>
      </c>
      <c r="U120">
        <f t="shared" si="6"/>
        <v>-42.234879850597636</v>
      </c>
    </row>
    <row r="121" spans="3:21" x14ac:dyDescent="0.25">
      <c r="D121" t="s">
        <v>64</v>
      </c>
      <c r="G121" t="s">
        <v>65</v>
      </c>
      <c r="P121">
        <f t="shared" si="7"/>
        <v>5.4416069354539864</v>
      </c>
      <c r="U121">
        <f t="shared" si="6"/>
        <v>-66.804980905668472</v>
      </c>
    </row>
    <row r="122" spans="3:21" x14ac:dyDescent="0.25">
      <c r="C122">
        <v>1</v>
      </c>
      <c r="D122">
        <f t="shared" ref="D122:D131" si="8">D$96*SQRT(INDEX(MINVERSE(P$3:Y$12),C122,C122))</f>
        <v>32.527627572768772</v>
      </c>
      <c r="G122">
        <f>INDEX(O$29:X$29,1,Z15)</f>
        <v>32.527627572753389</v>
      </c>
      <c r="P122">
        <f t="shared" si="7"/>
        <v>-0.35536044452425397</v>
      </c>
      <c r="U122">
        <f t="shared" si="6"/>
        <v>-86.980031869855168</v>
      </c>
    </row>
    <row r="123" spans="3:21" x14ac:dyDescent="0.25">
      <c r="C123">
        <v>2</v>
      </c>
      <c r="D123">
        <f t="shared" si="8"/>
        <v>5.9862448913084843E-2</v>
      </c>
      <c r="G123">
        <f t="shared" ref="G123:G131" si="9">INDEX(O$29:X$29,1,Z16)</f>
        <v>5.9862448913079583E-2</v>
      </c>
      <c r="P123">
        <f t="shared" si="7"/>
        <v>-2.7775919912903291</v>
      </c>
      <c r="U123">
        <f t="shared" si="6"/>
        <v>-92.678416991179802</v>
      </c>
    </row>
    <row r="124" spans="3:21" x14ac:dyDescent="0.25">
      <c r="C124">
        <v>3</v>
      </c>
      <c r="D124">
        <f t="shared" si="8"/>
        <v>3.785094786045693E-4</v>
      </c>
      <c r="G124">
        <f t="shared" si="9"/>
        <v>3.785094786045945E-4</v>
      </c>
      <c r="P124">
        <f t="shared" si="7"/>
        <v>0.3205455119618188</v>
      </c>
      <c r="U124">
        <f t="shared" si="6"/>
        <v>89.454896316239456</v>
      </c>
    </row>
    <row r="125" spans="3:21" x14ac:dyDescent="0.25">
      <c r="C125">
        <v>4</v>
      </c>
      <c r="D125">
        <f t="shared" si="8"/>
        <v>1.5495502694722701E-2</v>
      </c>
      <c r="G125">
        <f t="shared" si="9"/>
        <v>1.54955026947228E-2</v>
      </c>
      <c r="P125">
        <f t="shared" si="7"/>
        <v>3.2576906643952643</v>
      </c>
      <c r="U125">
        <f t="shared" si="6"/>
        <v>-42.195089408996637</v>
      </c>
    </row>
    <row r="126" spans="3:21" x14ac:dyDescent="0.25">
      <c r="C126">
        <v>5</v>
      </c>
      <c r="D126">
        <f t="shared" si="8"/>
        <v>1.5695528305729411E-2</v>
      </c>
      <c r="G126">
        <f t="shared" si="9"/>
        <v>1.5695528305728828E-2</v>
      </c>
      <c r="P126">
        <f t="shared" si="7"/>
        <v>-1.2234307877081942</v>
      </c>
      <c r="U126">
        <f t="shared" si="6"/>
        <v>-94.709863603611865</v>
      </c>
    </row>
    <row r="127" spans="3:21" x14ac:dyDescent="0.25">
      <c r="C127">
        <v>6</v>
      </c>
      <c r="D127">
        <f t="shared" si="8"/>
        <v>6.1549159922815126E-3</v>
      </c>
      <c r="G127">
        <f t="shared" si="9"/>
        <v>6.1549159922788498E-3</v>
      </c>
      <c r="P127">
        <f t="shared" si="7"/>
        <v>0.62451136930794604</v>
      </c>
      <c r="U127">
        <f t="shared" si="6"/>
        <v>-81.969388333293438</v>
      </c>
    </row>
    <row r="128" spans="3:21" x14ac:dyDescent="0.25">
      <c r="C128">
        <v>7</v>
      </c>
      <c r="D128">
        <f t="shared" si="8"/>
        <v>2.231407440798612E-2</v>
      </c>
      <c r="G128">
        <f t="shared" si="9"/>
        <v>2.2314074407985732E-2</v>
      </c>
      <c r="P128">
        <f t="shared" si="7"/>
        <v>-0.14414150771245726</v>
      </c>
      <c r="U128">
        <f t="shared" si="6"/>
        <v>-54.12479101075246</v>
      </c>
    </row>
    <row r="129" spans="3:21" x14ac:dyDescent="0.25">
      <c r="C129">
        <v>8</v>
      </c>
      <c r="D129">
        <f t="shared" si="8"/>
        <v>9.0997092430850704E-2</v>
      </c>
      <c r="G129">
        <f t="shared" si="9"/>
        <v>9.0997092430859378E-2</v>
      </c>
      <c r="P129">
        <f t="shared" si="7"/>
        <v>0.42443384794579586</v>
      </c>
      <c r="U129">
        <f t="shared" si="6"/>
        <v>-81.704426142792698</v>
      </c>
    </row>
    <row r="130" spans="3:21" x14ac:dyDescent="0.25">
      <c r="C130">
        <v>9</v>
      </c>
      <c r="D130">
        <f t="shared" si="8"/>
        <v>0.16920172370775216</v>
      </c>
      <c r="G130">
        <f t="shared" si="9"/>
        <v>0.16920172370774625</v>
      </c>
      <c r="P130">
        <f t="shared" si="7"/>
        <v>0.7892383539877077</v>
      </c>
      <c r="U130">
        <f t="shared" si="6"/>
        <v>-57.116754633281658</v>
      </c>
    </row>
    <row r="131" spans="3:21" x14ac:dyDescent="0.25">
      <c r="C131">
        <v>10</v>
      </c>
      <c r="D131">
        <f t="shared" si="8"/>
        <v>3.9975673009199353E-3</v>
      </c>
      <c r="G131">
        <f t="shared" si="9"/>
        <v>3.9975673009199275E-3</v>
      </c>
      <c r="P131">
        <f t="shared" si="7"/>
        <v>-3.1727289789377435</v>
      </c>
      <c r="U131">
        <f t="shared" si="6"/>
        <v>25.121595762921061</v>
      </c>
    </row>
    <row r="132" spans="3:21" x14ac:dyDescent="0.25">
      <c r="P132">
        <f t="shared" si="7"/>
        <v>-4.0062944509538987</v>
      </c>
      <c r="U132">
        <f t="shared" ref="U132:U147" si="10">J66-MMULT($A66:$I66,T$58:T$66)</f>
        <v>-63.810826014328313</v>
      </c>
    </row>
    <row r="133" spans="3:21" x14ac:dyDescent="0.25">
      <c r="P133">
        <f t="shared" ref="P133:P147" si="11">K67-MMULT(A67:I67,O$58:O$66)</f>
        <v>-4.6505958024346423</v>
      </c>
      <c r="U133">
        <f t="shared" si="10"/>
        <v>158.96218210012017</v>
      </c>
    </row>
    <row r="134" spans="3:21" x14ac:dyDescent="0.25">
      <c r="P134">
        <f t="shared" si="11"/>
        <v>0.38687621558757179</v>
      </c>
      <c r="U134">
        <f t="shared" si="10"/>
        <v>164.94555515122991</v>
      </c>
    </row>
    <row r="135" spans="3:21" ht="18" customHeight="1" x14ac:dyDescent="0.3">
      <c r="C135" s="21" t="s">
        <v>126</v>
      </c>
      <c r="D135" s="21"/>
      <c r="E135" s="21"/>
      <c r="F135" s="21"/>
      <c r="G135" s="21"/>
      <c r="H135" s="21"/>
      <c r="I135" s="21"/>
      <c r="J135" s="21"/>
      <c r="K135" s="21"/>
      <c r="L135" s="21"/>
      <c r="P135">
        <f t="shared" si="11"/>
        <v>-1.0454055703375928</v>
      </c>
      <c r="U135">
        <f t="shared" si="10"/>
        <v>38.947624216357454</v>
      </c>
    </row>
    <row r="136" spans="3:21" x14ac:dyDescent="0.25">
      <c r="P136">
        <f t="shared" si="11"/>
        <v>2.9310006802094897</v>
      </c>
      <c r="U136">
        <f t="shared" si="10"/>
        <v>-141.36872547289656</v>
      </c>
    </row>
    <row r="137" spans="3:21" x14ac:dyDescent="0.25">
      <c r="D137" t="s">
        <v>66</v>
      </c>
      <c r="P137">
        <f t="shared" si="11"/>
        <v>-4.7296433987595048</v>
      </c>
      <c r="U137">
        <f t="shared" si="10"/>
        <v>-73.615824182877617</v>
      </c>
    </row>
    <row r="138" spans="3:21" x14ac:dyDescent="0.25">
      <c r="D138">
        <f>TINV(0.01,D102)</f>
        <v>2.6479046237511512</v>
      </c>
      <c r="P138">
        <f t="shared" si="11"/>
        <v>9.775366573035539</v>
      </c>
      <c r="U138">
        <f t="shared" si="10"/>
        <v>-34.420822829948676</v>
      </c>
    </row>
    <row r="139" spans="3:21" x14ac:dyDescent="0.25">
      <c r="D139" t="s">
        <v>67</v>
      </c>
      <c r="G139" t="s">
        <v>67</v>
      </c>
      <c r="P139">
        <f t="shared" si="11"/>
        <v>0.19111932174410029</v>
      </c>
      <c r="U139">
        <f t="shared" si="10"/>
        <v>-65.181956667281753</v>
      </c>
    </row>
    <row r="140" spans="3:21" x14ac:dyDescent="0.25">
      <c r="D140">
        <f>D108-D138*D124</f>
        <v>-1.3652257248437329E-3</v>
      </c>
      <c r="G140">
        <f>D108+D138*D124</f>
        <v>6.392882722176202E-4</v>
      </c>
      <c r="P140">
        <f t="shared" si="11"/>
        <v>-2.9751206724029284</v>
      </c>
      <c r="U140">
        <f t="shared" si="10"/>
        <v>13.048962793524339</v>
      </c>
    </row>
    <row r="141" spans="3:21" x14ac:dyDescent="0.25">
      <c r="P141">
        <f t="shared" si="11"/>
        <v>-1.0371368214665928</v>
      </c>
      <c r="U141">
        <f t="shared" si="10"/>
        <v>-45.881843634326373</v>
      </c>
    </row>
    <row r="142" spans="3:21" x14ac:dyDescent="0.25">
      <c r="P142">
        <f t="shared" si="11"/>
        <v>-3.5038486525342947</v>
      </c>
      <c r="R142" t="s">
        <v>35</v>
      </c>
      <c r="U142">
        <f t="shared" si="10"/>
        <v>143.59360687198654</v>
      </c>
    </row>
    <row r="143" spans="3:21" x14ac:dyDescent="0.25">
      <c r="P143">
        <f t="shared" si="11"/>
        <v>-3.9438259376389535</v>
      </c>
      <c r="U143">
        <f t="shared" si="10"/>
        <v>72.685427290397172</v>
      </c>
    </row>
    <row r="144" spans="3:21" ht="18" customHeight="1" x14ac:dyDescent="0.3">
      <c r="D144" s="21" t="s">
        <v>68</v>
      </c>
      <c r="E144" s="21"/>
      <c r="F144" s="21"/>
      <c r="G144" s="21"/>
      <c r="H144" s="21"/>
      <c r="I144" s="21"/>
      <c r="J144" s="21"/>
      <c r="K144" s="21"/>
      <c r="L144" s="21"/>
      <c r="M144" s="21"/>
      <c r="P144">
        <f t="shared" si="11"/>
        <v>-3.3842041839045045</v>
      </c>
      <c r="U144">
        <f t="shared" si="10"/>
        <v>160.00203154711488</v>
      </c>
    </row>
    <row r="145" spans="4:22" ht="12.75" customHeight="1" x14ac:dyDescent="0.3">
      <c r="D145" s="9"/>
      <c r="E145" s="9"/>
      <c r="F145" s="9"/>
      <c r="G145" s="9"/>
      <c r="H145" s="9"/>
      <c r="I145" s="9"/>
      <c r="J145" s="9"/>
      <c r="K145" s="9"/>
      <c r="L145" s="9"/>
      <c r="M145" s="9"/>
      <c r="P145">
        <f t="shared" si="11"/>
        <v>1.2957204270607399</v>
      </c>
      <c r="U145">
        <f t="shared" si="10"/>
        <v>-91.659484523219959</v>
      </c>
    </row>
    <row r="146" spans="4:22" ht="12.75" customHeight="1" x14ac:dyDescent="0.3">
      <c r="D146" s="9"/>
      <c r="E146" s="9"/>
      <c r="F146" s="9"/>
      <c r="G146" s="9"/>
      <c r="H146" s="9"/>
      <c r="I146" s="9"/>
      <c r="J146" s="9"/>
      <c r="K146" s="9"/>
      <c r="L146" s="9"/>
      <c r="M146" s="9"/>
      <c r="P146">
        <f t="shared" si="11"/>
        <v>-0.11688679570844229</v>
      </c>
      <c r="U146">
        <f t="shared" si="10"/>
        <v>-128.34737845843691</v>
      </c>
    </row>
    <row r="147" spans="4:22" x14ac:dyDescent="0.25">
      <c r="P147">
        <f t="shared" si="11"/>
        <v>3.512674976532332</v>
      </c>
      <c r="U147">
        <f t="shared" si="10"/>
        <v>-51.709812757059808</v>
      </c>
    </row>
    <row r="148" spans="4:22" x14ac:dyDescent="0.25">
      <c r="D148" t="s">
        <v>69</v>
      </c>
      <c r="E148">
        <f>(O32/9)/(P32/P31)</f>
        <v>13.335184084958012</v>
      </c>
    </row>
    <row r="149" spans="4:22" ht="12.75" customHeight="1" x14ac:dyDescent="0.25">
      <c r="P149">
        <f t="array" ref="P149:Q153">LINEST(P68:P147,U68:U147,1,1)</f>
        <v>-8.2419020747034524E-3</v>
      </c>
      <c r="Q149">
        <v>2.2387525607443641E-16</v>
      </c>
      <c r="S149" s="24" t="s">
        <v>36</v>
      </c>
      <c r="T149" s="24"/>
      <c r="U149" s="24"/>
      <c r="V149" s="24"/>
    </row>
    <row r="150" spans="4:22" x14ac:dyDescent="0.25">
      <c r="P150">
        <v>3.7870191626350872E-3</v>
      </c>
      <c r="Q150">
        <v>0.29852152347809713</v>
      </c>
      <c r="S150" s="24"/>
      <c r="T150" s="24"/>
      <c r="U150" s="24"/>
      <c r="V150" s="24"/>
    </row>
    <row r="151" spans="4:22" x14ac:dyDescent="0.25">
      <c r="P151">
        <v>5.724830270734621E-2</v>
      </c>
      <c r="Q151">
        <v>2.6700576769752988</v>
      </c>
      <c r="S151" s="24"/>
      <c r="T151" s="24"/>
      <c r="U151" s="24"/>
      <c r="V151" s="24"/>
    </row>
    <row r="152" spans="4:22" x14ac:dyDescent="0.25">
      <c r="P152">
        <v>4.7365256662983679</v>
      </c>
      <c r="Q152">
        <v>78</v>
      </c>
    </row>
    <row r="153" spans="4:22" x14ac:dyDescent="0.25">
      <c r="P153">
        <v>33.767676664681517</v>
      </c>
      <c r="Q153">
        <v>556.07822387322881</v>
      </c>
      <c r="T153">
        <f>CORREL(P68:P147,U68:U147)</f>
        <v>-0.23926617543511269</v>
      </c>
    </row>
    <row r="154" spans="4:22" ht="12.75" customHeight="1" x14ac:dyDescent="0.25">
      <c r="S154" s="24" t="s">
        <v>37</v>
      </c>
      <c r="T154" s="24"/>
      <c r="U154" s="24"/>
      <c r="V154" s="24"/>
    </row>
    <row r="155" spans="4:22" x14ac:dyDescent="0.25">
      <c r="S155" s="24"/>
      <c r="T155" s="24"/>
      <c r="U155" s="24"/>
      <c r="V155" s="24"/>
    </row>
    <row r="156" spans="4:22" x14ac:dyDescent="0.25">
      <c r="S156" s="24"/>
      <c r="T156" s="24"/>
      <c r="U156" s="24"/>
      <c r="V156" s="24"/>
    </row>
    <row r="157" spans="4:22" x14ac:dyDescent="0.25">
      <c r="D157" t="s">
        <v>70</v>
      </c>
      <c r="E157">
        <f>FDIST(E148,D101,D102)</f>
        <v>3.8016646135129368E-12</v>
      </c>
      <c r="F157" t="s">
        <v>71</v>
      </c>
      <c r="S157" s="24"/>
      <c r="T157" s="24"/>
      <c r="U157" s="24"/>
      <c r="V157" s="24"/>
    </row>
    <row r="161" spans="4:13" ht="17.399999999999999" x14ac:dyDescent="0.3">
      <c r="D161" s="21" t="s">
        <v>72</v>
      </c>
      <c r="E161" s="21"/>
      <c r="F161" s="21"/>
      <c r="G161" s="21"/>
      <c r="H161" s="21"/>
      <c r="I161" s="21"/>
      <c r="J161" s="21"/>
      <c r="K161" s="21"/>
      <c r="L161" s="21"/>
      <c r="M161" s="21"/>
    </row>
    <row r="171" spans="4:13" x14ac:dyDescent="0.25">
      <c r="E171" t="s">
        <v>73</v>
      </c>
    </row>
    <row r="172" spans="4:13" x14ac:dyDescent="0.25">
      <c r="E172">
        <f t="array" ref="E172:K176">LINEST(y,E2:J81,1,1)</f>
        <v>-8.236809173282544E-3</v>
      </c>
      <c r="F172">
        <v>-0.25591589240788365</v>
      </c>
      <c r="G172">
        <v>0.11243209632044335</v>
      </c>
      <c r="H172">
        <v>4.5367691258483396E-2</v>
      </c>
      <c r="I172">
        <v>1.0333540628904892E-2</v>
      </c>
      <c r="J172">
        <v>9.489378383323599E-2</v>
      </c>
      <c r="K172">
        <v>-61.096974249373012</v>
      </c>
    </row>
    <row r="173" spans="4:13" x14ac:dyDescent="0.25">
      <c r="E173">
        <v>3.7629636863144955E-3</v>
      </c>
      <c r="F173">
        <v>0.16284201296197942</v>
      </c>
      <c r="G173">
        <v>4.3942743680409291E-2</v>
      </c>
      <c r="H173">
        <v>1.7040417655428346E-2</v>
      </c>
      <c r="I173">
        <v>5.2865052373182132E-3</v>
      </c>
      <c r="J173">
        <v>1.4193848606675085E-2</v>
      </c>
      <c r="K173">
        <v>29.039899449298876</v>
      </c>
    </row>
    <row r="174" spans="4:13" x14ac:dyDescent="0.25">
      <c r="E174">
        <v>0.62453208999837928</v>
      </c>
      <c r="F174">
        <v>2.7863761431183933</v>
      </c>
      <c r="G174" t="e">
        <v>#N/A</v>
      </c>
      <c r="H174" t="e">
        <v>#N/A</v>
      </c>
      <c r="I174" t="e">
        <v>#N/A</v>
      </c>
      <c r="J174" t="e">
        <v>#N/A</v>
      </c>
      <c r="K174" t="e">
        <v>#N/A</v>
      </c>
    </row>
    <row r="175" spans="4:13" x14ac:dyDescent="0.25">
      <c r="E175">
        <v>20.237345347606805</v>
      </c>
      <c r="F175">
        <v>73</v>
      </c>
      <c r="G175" t="e">
        <v>#N/A</v>
      </c>
      <c r="H175" t="e">
        <v>#N/A</v>
      </c>
      <c r="I175" t="e">
        <v>#N/A</v>
      </c>
      <c r="J175" t="e">
        <v>#N/A</v>
      </c>
      <c r="K175" t="e">
        <v>#N/A</v>
      </c>
    </row>
    <row r="176" spans="4:13" x14ac:dyDescent="0.25">
      <c r="E176">
        <v>942.72338320142842</v>
      </c>
      <c r="F176">
        <v>566.76411679857131</v>
      </c>
      <c r="G176" t="e">
        <v>#N/A</v>
      </c>
      <c r="H176" t="e">
        <v>#N/A</v>
      </c>
      <c r="I176" t="e">
        <v>#N/A</v>
      </c>
      <c r="J176" t="e">
        <v>#N/A</v>
      </c>
      <c r="K176" t="e">
        <v>#N/A</v>
      </c>
    </row>
    <row r="179" spans="5:14" x14ac:dyDescent="0.25">
      <c r="E179" t="s">
        <v>69</v>
      </c>
      <c r="F179">
        <f>((F176-P32)/3)/(P32/P31)</f>
        <v>0.44838566030265931</v>
      </c>
    </row>
    <row r="181" spans="5:14" x14ac:dyDescent="0.25">
      <c r="F181" t="s">
        <v>74</v>
      </c>
    </row>
    <row r="182" spans="5:14" x14ac:dyDescent="0.25">
      <c r="E182" t="s">
        <v>75</v>
      </c>
      <c r="F182">
        <f>FDIST(F179,3,P31)</f>
        <v>0.71922221754771321</v>
      </c>
      <c r="G182" t="s">
        <v>77</v>
      </c>
    </row>
    <row r="184" spans="5:14" ht="17.399999999999999" x14ac:dyDescent="0.3">
      <c r="E184" s="14" t="s">
        <v>76</v>
      </c>
    </row>
    <row r="187" spans="5:14" ht="17.399999999999999" x14ac:dyDescent="0.3">
      <c r="E187" s="21" t="s">
        <v>78</v>
      </c>
      <c r="F187" s="21"/>
      <c r="G187" s="21"/>
      <c r="H187" s="21"/>
      <c r="I187" s="21"/>
      <c r="J187" s="21"/>
      <c r="K187" s="21"/>
      <c r="L187" s="21"/>
      <c r="M187" s="21"/>
      <c r="N187" s="21"/>
    </row>
    <row r="198" spans="4:16" ht="78" customHeight="1" x14ac:dyDescent="0.3">
      <c r="D198" s="1" t="s">
        <v>128</v>
      </c>
      <c r="E198" s="1" t="s">
        <v>0</v>
      </c>
      <c r="F198" s="28" t="s">
        <v>1</v>
      </c>
      <c r="G198" s="1" t="s">
        <v>2</v>
      </c>
      <c r="H198" s="1" t="s">
        <v>8</v>
      </c>
      <c r="I198" s="1" t="s">
        <v>4</v>
      </c>
      <c r="J198" s="1" t="s">
        <v>5</v>
      </c>
      <c r="K198" s="1" t="s">
        <v>6</v>
      </c>
      <c r="L198" s="1" t="s">
        <v>7</v>
      </c>
      <c r="M198" s="1" t="s">
        <v>3</v>
      </c>
    </row>
    <row r="199" spans="4:16" x14ac:dyDescent="0.25">
      <c r="D199">
        <v>0</v>
      </c>
      <c r="E199">
        <v>0</v>
      </c>
      <c r="F199">
        <v>0</v>
      </c>
      <c r="G199">
        <v>0</v>
      </c>
      <c r="H199">
        <v>0</v>
      </c>
      <c r="I199">
        <v>2</v>
      </c>
      <c r="J199">
        <v>0</v>
      </c>
      <c r="K199">
        <v>-1</v>
      </c>
      <c r="L199">
        <v>0</v>
      </c>
      <c r="M199">
        <v>2</v>
      </c>
      <c r="P199">
        <v>0</v>
      </c>
    </row>
    <row r="204" spans="4:16" x14ac:dyDescent="0.25">
      <c r="F204">
        <f t="array" ref="F204">1/(MMULT(MMULT(D199:M199,MINVERSE(P3:Y12)),TRANSPOSE(D199:M199)))</f>
        <v>842.74248537086692</v>
      </c>
    </row>
    <row r="207" spans="4:16" x14ac:dyDescent="0.25">
      <c r="D207" t="s">
        <v>79</v>
      </c>
    </row>
    <row r="211" spans="2:6" x14ac:dyDescent="0.25">
      <c r="B211" t="s">
        <v>79</v>
      </c>
      <c r="D211">
        <f t="array" ref="D211">MMULT(D199:M199,W15:W24)-P199</f>
        <v>-1.7775326229975966E-2</v>
      </c>
    </row>
    <row r="216" spans="2:6" x14ac:dyDescent="0.25">
      <c r="F216">
        <f>(D211^2)*F204</f>
        <v>0.26627478874211807</v>
      </c>
    </row>
    <row r="217" spans="2:6" x14ac:dyDescent="0.25">
      <c r="B217" t="s">
        <v>81</v>
      </c>
    </row>
    <row r="224" spans="2:6" x14ac:dyDescent="0.25">
      <c r="F224">
        <f>F216/(P32/P31)</f>
        <v>3.3519088523411636E-2</v>
      </c>
    </row>
    <row r="229" spans="2:13" x14ac:dyDescent="0.25">
      <c r="C229" t="s">
        <v>80</v>
      </c>
      <c r="D229">
        <f>FDIST(F224,1,70)</f>
        <v>0.8552627779206643</v>
      </c>
      <c r="F229" s="27" t="s">
        <v>129</v>
      </c>
    </row>
    <row r="233" spans="2:13" ht="17.399999999999999" x14ac:dyDescent="0.3">
      <c r="D233" s="21" t="s">
        <v>85</v>
      </c>
      <c r="E233" s="21"/>
      <c r="F233" s="21"/>
      <c r="G233" s="21"/>
      <c r="H233" s="21"/>
      <c r="I233" s="21"/>
      <c r="J233" s="21"/>
      <c r="K233" s="21"/>
      <c r="L233" s="21"/>
      <c r="M233" s="21"/>
    </row>
    <row r="234" spans="2:13" ht="39" customHeight="1" x14ac:dyDescent="0.3">
      <c r="B234" s="23" t="s">
        <v>125</v>
      </c>
      <c r="C234" s="23"/>
      <c r="D234" s="22" t="s">
        <v>87</v>
      </c>
      <c r="E234" s="22"/>
      <c r="F234" s="9"/>
      <c r="G234" s="22" t="s">
        <v>88</v>
      </c>
      <c r="H234" s="22"/>
      <c r="I234" s="9"/>
      <c r="J234" s="9"/>
      <c r="K234" s="9"/>
      <c r="L234" s="9"/>
      <c r="M234" s="9"/>
    </row>
    <row r="235" spans="2:13" ht="17.399999999999999" x14ac:dyDescent="0.3">
      <c r="B235" s="23"/>
      <c r="C235" s="23"/>
      <c r="D235" s="9">
        <f t="array" ref="D235:E239">LINEST(K2:K25,A2:J25,0,1)</f>
        <v>-3.2286059612077174E-3</v>
      </c>
      <c r="E235" s="9">
        <v>-0.37379219621743676</v>
      </c>
      <c r="F235" s="9"/>
      <c r="G235" s="9">
        <f t="array" ref="G235:H239">LINEST(K58:K81,A58:J81,0,1)</f>
        <v>-1.3343415970885019E-2</v>
      </c>
      <c r="H235" s="9">
        <v>0.11821041076669873</v>
      </c>
      <c r="I235" s="9"/>
      <c r="J235" s="9"/>
      <c r="K235" s="9"/>
      <c r="L235" s="9"/>
      <c r="M235" s="9"/>
    </row>
    <row r="236" spans="2:13" ht="17.399999999999999" x14ac:dyDescent="0.3">
      <c r="B236" s="23"/>
      <c r="C236" s="23"/>
      <c r="D236" s="9">
        <v>4.8728782702411712E-3</v>
      </c>
      <c r="E236" s="9">
        <v>0.19239309568862156</v>
      </c>
      <c r="F236" s="9"/>
      <c r="G236" s="9">
        <v>1.0642943415786818E-2</v>
      </c>
      <c r="H236" s="9">
        <v>0.50434702490425276</v>
      </c>
      <c r="I236" s="9"/>
      <c r="J236" s="9"/>
      <c r="K236" s="9"/>
      <c r="L236" s="9"/>
      <c r="M236" s="9"/>
    </row>
    <row r="237" spans="2:13" x14ac:dyDescent="0.25">
      <c r="B237" s="23"/>
      <c r="C237" s="23"/>
      <c r="D237">
        <v>0.97811248676190488</v>
      </c>
      <c r="E237">
        <v>1.0543116207908805</v>
      </c>
      <c r="G237">
        <v>0.9246392238520128</v>
      </c>
      <c r="H237">
        <v>3.6374715293117736</v>
      </c>
      <c r="I237" t="s">
        <v>86</v>
      </c>
      <c r="J237">
        <f>H239/E239</f>
        <v>11.903131149398648</v>
      </c>
    </row>
    <row r="238" spans="2:13" x14ac:dyDescent="0.25">
      <c r="B238" s="23"/>
      <c r="C238" s="23"/>
      <c r="D238">
        <v>62.563410770817924</v>
      </c>
      <c r="E238">
        <v>14</v>
      </c>
      <c r="G238">
        <v>17.177303360713783</v>
      </c>
      <c r="H238">
        <v>14</v>
      </c>
    </row>
    <row r="239" spans="2:13" x14ac:dyDescent="0.25">
      <c r="B239" s="23"/>
      <c r="C239" s="23"/>
      <c r="D239">
        <v>695.43797808771433</v>
      </c>
      <c r="E239">
        <v>15.562021912285704</v>
      </c>
      <c r="G239">
        <v>2272.7632122282475</v>
      </c>
      <c r="H239">
        <v>185.23678777175229</v>
      </c>
      <c r="I239" t="s">
        <v>70</v>
      </c>
      <c r="J239">
        <f>FDIST(J237,H238,E238)</f>
        <v>1.8933283917524456E-5</v>
      </c>
    </row>
    <row r="240" spans="2:13" x14ac:dyDescent="0.25">
      <c r="I240" t="s">
        <v>89</v>
      </c>
    </row>
    <row r="242" spans="2:11" ht="17.399999999999999" x14ac:dyDescent="0.3">
      <c r="B242" s="21" t="s">
        <v>82</v>
      </c>
      <c r="C242" s="21"/>
      <c r="D242" s="21"/>
      <c r="E242" s="21"/>
      <c r="F242" s="21"/>
      <c r="G242" s="21"/>
      <c r="H242" s="21"/>
      <c r="I242" s="21"/>
      <c r="J242" s="21"/>
      <c r="K242" s="21"/>
    </row>
    <row r="249" spans="2:11" x14ac:dyDescent="0.25">
      <c r="E249">
        <f>M82/P32</f>
        <v>1.7312902314714136</v>
      </c>
      <c r="F249" t="s">
        <v>103</v>
      </c>
    </row>
  </sheetData>
  <mergeCells count="17">
    <mergeCell ref="O1:X1"/>
    <mergeCell ref="O34:Z38"/>
    <mergeCell ref="S149:V151"/>
    <mergeCell ref="S154:V157"/>
    <mergeCell ref="R18:R22"/>
    <mergeCell ref="B242:K242"/>
    <mergeCell ref="B85:K85"/>
    <mergeCell ref="D161:M161"/>
    <mergeCell ref="C119:L119"/>
    <mergeCell ref="C120:L120"/>
    <mergeCell ref="C135:L135"/>
    <mergeCell ref="D144:M144"/>
    <mergeCell ref="D233:M233"/>
    <mergeCell ref="D234:E234"/>
    <mergeCell ref="G234:H234"/>
    <mergeCell ref="B234:C239"/>
    <mergeCell ref="E187:N187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2060" r:id="rId4">
          <objectPr defaultSize="0" autoPict="0" r:id="rId5">
            <anchor moveWithCells="1" sizeWithCells="1">
              <from>
                <xdr:col>4</xdr:col>
                <xdr:colOff>1257300</xdr:colOff>
                <xdr:row>189</xdr:row>
                <xdr:rowOff>99060</xdr:rowOff>
              </from>
              <to>
                <xdr:col>8</xdr:col>
                <xdr:colOff>1013460</xdr:colOff>
                <xdr:row>196</xdr:row>
                <xdr:rowOff>22860</xdr:rowOff>
              </to>
            </anchor>
          </objectPr>
        </oleObject>
      </mc:Choice>
      <mc:Fallback>
        <oleObject progId="Equation.3" shapeId="2060" r:id="rId4"/>
      </mc:Fallback>
    </mc:AlternateContent>
    <mc:AlternateContent xmlns:mc="http://schemas.openxmlformats.org/markup-compatibility/2006">
      <mc:Choice Requires="x14">
        <oleObject progId="Equation.3" shapeId="2061" r:id="rId6">
          <objectPr defaultSize="0" autoPict="0" r:id="rId7">
            <anchor moveWithCells="1" sizeWithCells="1">
              <from>
                <xdr:col>2</xdr:col>
                <xdr:colOff>1173480</xdr:colOff>
                <xdr:row>196</xdr:row>
                <xdr:rowOff>121920</xdr:rowOff>
              </from>
              <to>
                <xdr:col>2</xdr:col>
                <xdr:colOff>2004060</xdr:colOff>
                <xdr:row>199</xdr:row>
                <xdr:rowOff>106680</xdr:rowOff>
              </to>
            </anchor>
          </objectPr>
        </oleObject>
      </mc:Choice>
      <mc:Fallback>
        <oleObject progId="Equation.3" shapeId="2061" r:id="rId6"/>
      </mc:Fallback>
    </mc:AlternateContent>
    <mc:AlternateContent xmlns:mc="http://schemas.openxmlformats.org/markup-compatibility/2006">
      <mc:Choice Requires="x14">
        <oleObject progId="Equation.3" shapeId="2063" r:id="rId8">
          <objectPr defaultSize="0" autoPict="0" r:id="rId9">
            <anchor moveWithCells="1" sizeWithCells="1">
              <from>
                <xdr:col>14</xdr:col>
                <xdr:colOff>83820</xdr:colOff>
                <xdr:row>197</xdr:row>
                <xdr:rowOff>160020</xdr:rowOff>
              </from>
              <to>
                <xdr:col>15</xdr:col>
                <xdr:colOff>99060</xdr:colOff>
                <xdr:row>199</xdr:row>
                <xdr:rowOff>144780</xdr:rowOff>
              </to>
            </anchor>
          </objectPr>
        </oleObject>
      </mc:Choice>
      <mc:Fallback>
        <oleObject progId="Equation.3" shapeId="2063" r:id="rId8"/>
      </mc:Fallback>
    </mc:AlternateContent>
    <mc:AlternateContent xmlns:mc="http://schemas.openxmlformats.org/markup-compatibility/2006">
      <mc:Choice Requires="x14">
        <oleObject progId="Equation.3" shapeId="2064" r:id="rId10">
          <objectPr defaultSize="0" autoPict="0" r:id="rId11">
            <anchor moveWithCells="1" sizeWithCells="1">
              <from>
                <xdr:col>2</xdr:col>
                <xdr:colOff>1158240</xdr:colOff>
                <xdr:row>201</xdr:row>
                <xdr:rowOff>76200</xdr:rowOff>
              </from>
              <to>
                <xdr:col>4</xdr:col>
                <xdr:colOff>822960</xdr:colOff>
                <xdr:row>205</xdr:row>
                <xdr:rowOff>137160</xdr:rowOff>
              </to>
            </anchor>
          </objectPr>
        </oleObject>
      </mc:Choice>
      <mc:Fallback>
        <oleObject progId="Equation.3" shapeId="2064" r:id="rId10"/>
      </mc:Fallback>
    </mc:AlternateContent>
    <mc:AlternateContent xmlns:mc="http://schemas.openxmlformats.org/markup-compatibility/2006">
      <mc:Choice Requires="x14">
        <oleObject progId="Equation.3" shapeId="2065" r:id="rId12">
          <objectPr defaultSize="0" autoPict="0" r:id="rId13">
            <anchor moveWithCells="1" sizeWithCells="1">
              <from>
                <xdr:col>2</xdr:col>
                <xdr:colOff>556260</xdr:colOff>
                <xdr:row>207</xdr:row>
                <xdr:rowOff>106680</xdr:rowOff>
              </from>
              <to>
                <xdr:col>2</xdr:col>
                <xdr:colOff>2004060</xdr:colOff>
                <xdr:row>212</xdr:row>
                <xdr:rowOff>144780</xdr:rowOff>
              </to>
            </anchor>
          </objectPr>
        </oleObject>
      </mc:Choice>
      <mc:Fallback>
        <oleObject progId="Equation.3" shapeId="2065" r:id="rId12"/>
      </mc:Fallback>
    </mc:AlternateContent>
    <mc:AlternateContent xmlns:mc="http://schemas.openxmlformats.org/markup-compatibility/2006">
      <mc:Choice Requires="x14">
        <oleObject progId="Equation.3" shapeId="2066" r:id="rId14">
          <objectPr defaultSize="0" autoPict="0" r:id="rId15">
            <anchor moveWithCells="1" sizeWithCells="1">
              <from>
                <xdr:col>1</xdr:col>
                <xdr:colOff>861060</xdr:colOff>
                <xdr:row>213</xdr:row>
                <xdr:rowOff>22860</xdr:rowOff>
              </from>
              <to>
                <xdr:col>4</xdr:col>
                <xdr:colOff>982980</xdr:colOff>
                <xdr:row>218</xdr:row>
                <xdr:rowOff>121920</xdr:rowOff>
              </to>
            </anchor>
          </objectPr>
        </oleObject>
      </mc:Choice>
      <mc:Fallback>
        <oleObject progId="Equation.3" shapeId="2066" r:id="rId14"/>
      </mc:Fallback>
    </mc:AlternateContent>
    <mc:AlternateContent xmlns:mc="http://schemas.openxmlformats.org/markup-compatibility/2006">
      <mc:Choice Requires="x14">
        <oleObject progId="Equation.3" shapeId="2067" r:id="rId16">
          <objectPr defaultSize="0" autoPict="0" r:id="rId17">
            <anchor moveWithCells="1" sizeWithCells="1">
              <from>
                <xdr:col>1</xdr:col>
                <xdr:colOff>830580</xdr:colOff>
                <xdr:row>219</xdr:row>
                <xdr:rowOff>144780</xdr:rowOff>
              </from>
              <to>
                <xdr:col>4</xdr:col>
                <xdr:colOff>1066800</xdr:colOff>
                <xdr:row>226</xdr:row>
                <xdr:rowOff>68580</xdr:rowOff>
              </to>
            </anchor>
          </objectPr>
        </oleObject>
      </mc:Choice>
      <mc:Fallback>
        <oleObject progId="Equation.3" shapeId="2067" r:id="rId16"/>
      </mc:Fallback>
    </mc:AlternateContent>
    <mc:AlternateContent xmlns:mc="http://schemas.openxmlformats.org/markup-compatibility/2006">
      <mc:Choice Requires="x14">
        <oleObject progId="Equation.3" shapeId="2068" r:id="rId18">
          <objectPr defaultSize="0" autoPict="0" r:id="rId19">
            <anchor moveWithCells="1">
              <from>
                <xdr:col>2</xdr:col>
                <xdr:colOff>518160</xdr:colOff>
                <xdr:row>243</xdr:row>
                <xdr:rowOff>144780</xdr:rowOff>
              </from>
              <to>
                <xdr:col>4</xdr:col>
                <xdr:colOff>0</xdr:colOff>
                <xdr:row>253</xdr:row>
                <xdr:rowOff>0</xdr:rowOff>
              </to>
            </anchor>
          </objectPr>
        </oleObject>
      </mc:Choice>
      <mc:Fallback>
        <oleObject progId="Equation.3" shapeId="2068" r:id="rId1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422"/>
  <sheetViews>
    <sheetView topLeftCell="M1" workbookViewId="0">
      <selection activeCell="N24" sqref="N24"/>
    </sheetView>
  </sheetViews>
  <sheetFormatPr defaultRowHeight="13.2" x14ac:dyDescent="0.25"/>
  <cols>
    <col min="2" max="2" width="18.44140625" customWidth="1"/>
    <col min="3" max="3" width="29.88671875" customWidth="1"/>
    <col min="4" max="11" width="18.44140625" customWidth="1"/>
    <col min="12" max="12" width="12.44140625" bestFit="1" customWidth="1"/>
    <col min="13" max="13" width="12.109375" customWidth="1"/>
    <col min="14" max="14" width="12.5546875" bestFit="1" customWidth="1"/>
    <col min="15" max="15" width="11.109375" bestFit="1" customWidth="1"/>
    <col min="16" max="16" width="12.88671875" bestFit="1" customWidth="1"/>
    <col min="17" max="17" width="13" bestFit="1" customWidth="1"/>
    <col min="18" max="18" width="11.5546875" bestFit="1" customWidth="1"/>
    <col min="19" max="19" width="13.109375" bestFit="1" customWidth="1"/>
    <col min="20" max="20" width="13.33203125" bestFit="1" customWidth="1"/>
    <col min="21" max="21" width="12.6640625" bestFit="1" customWidth="1"/>
    <col min="22" max="22" width="10.88671875" bestFit="1" customWidth="1"/>
    <col min="23" max="23" width="9.88671875" bestFit="1" customWidth="1"/>
    <col min="24" max="24" width="9.33203125" bestFit="1" customWidth="1"/>
  </cols>
  <sheetData>
    <row r="1" spans="1:26" s="1" customFormat="1" ht="58.5" customHeight="1" x14ac:dyDescent="0.3">
      <c r="A1" s="1" t="s">
        <v>15</v>
      </c>
      <c r="B1" s="1" t="s">
        <v>23</v>
      </c>
      <c r="C1" s="1" t="s">
        <v>24</v>
      </c>
      <c r="D1" s="1" t="s">
        <v>25</v>
      </c>
      <c r="E1" s="1" t="s">
        <v>26</v>
      </c>
      <c r="F1" s="1" t="s">
        <v>31</v>
      </c>
      <c r="G1" s="1" t="s">
        <v>27</v>
      </c>
      <c r="H1" s="1" t="s">
        <v>28</v>
      </c>
      <c r="I1" s="1" t="s">
        <v>29</v>
      </c>
      <c r="J1" s="1" t="s">
        <v>30</v>
      </c>
      <c r="K1" s="1" t="s">
        <v>10</v>
      </c>
      <c r="L1" s="1" t="s">
        <v>92</v>
      </c>
      <c r="M1" s="21"/>
      <c r="N1" s="21"/>
      <c r="O1" s="21"/>
      <c r="P1" s="21"/>
      <c r="Q1" s="21"/>
      <c r="R1" s="21"/>
      <c r="S1" s="21"/>
      <c r="T1" s="21"/>
      <c r="U1" s="21"/>
      <c r="V1" s="21"/>
    </row>
    <row r="2" spans="1:26" x14ac:dyDescent="0.25">
      <c r="A2">
        <v>1</v>
      </c>
      <c r="B2">
        <v>1</v>
      </c>
      <c r="C2">
        <v>40</v>
      </c>
      <c r="D2">
        <v>2693</v>
      </c>
      <c r="E2">
        <v>-25</v>
      </c>
      <c r="F2">
        <v>250</v>
      </c>
      <c r="G2">
        <v>5710</v>
      </c>
      <c r="H2">
        <v>28</v>
      </c>
      <c r="I2">
        <v>47.66</v>
      </c>
      <c r="J2">
        <v>4</v>
      </c>
      <c r="K2">
        <v>3</v>
      </c>
      <c r="L2">
        <f>LN(K2)</f>
        <v>1.0986122886681098</v>
      </c>
    </row>
    <row r="3" spans="1:26" x14ac:dyDescent="0.25">
      <c r="A3">
        <v>1</v>
      </c>
      <c r="B3">
        <v>2</v>
      </c>
      <c r="C3">
        <v>45</v>
      </c>
      <c r="D3">
        <v>590</v>
      </c>
      <c r="E3">
        <v>-24</v>
      </c>
      <c r="F3">
        <v>100</v>
      </c>
      <c r="G3">
        <v>5700</v>
      </c>
      <c r="H3">
        <v>37</v>
      </c>
      <c r="I3">
        <v>55.04</v>
      </c>
      <c r="J3">
        <v>3</v>
      </c>
      <c r="K3">
        <v>5</v>
      </c>
      <c r="L3">
        <f t="shared" ref="L3:L66" si="0">LN(K3)</f>
        <v>1.6094379124341003</v>
      </c>
      <c r="N3" s="7"/>
      <c r="O3" s="7"/>
      <c r="P3" s="7"/>
      <c r="Q3" s="7"/>
      <c r="R3" s="7"/>
      <c r="S3" s="7"/>
      <c r="T3" s="7"/>
      <c r="U3" s="7"/>
      <c r="V3" s="7"/>
      <c r="W3" s="7"/>
    </row>
    <row r="4" spans="1:26" x14ac:dyDescent="0.25">
      <c r="A4">
        <v>1</v>
      </c>
      <c r="B4">
        <v>3</v>
      </c>
      <c r="C4">
        <v>54</v>
      </c>
      <c r="D4">
        <v>1450</v>
      </c>
      <c r="E4">
        <v>25</v>
      </c>
      <c r="F4">
        <v>60</v>
      </c>
      <c r="G4">
        <v>5760</v>
      </c>
      <c r="H4">
        <v>51</v>
      </c>
      <c r="I4">
        <v>57.02</v>
      </c>
      <c r="J4">
        <v>3</v>
      </c>
      <c r="K4">
        <v>5</v>
      </c>
      <c r="L4">
        <f t="shared" si="0"/>
        <v>1.6094379124341003</v>
      </c>
      <c r="N4" s="7"/>
      <c r="O4" s="7"/>
      <c r="P4" s="7"/>
      <c r="Q4" s="7"/>
      <c r="R4" s="7"/>
      <c r="S4" s="7"/>
      <c r="T4" s="7"/>
      <c r="U4" s="7"/>
      <c r="V4" s="7"/>
      <c r="W4" s="7"/>
    </row>
    <row r="5" spans="1:26" ht="21" x14ac:dyDescent="0.4">
      <c r="A5">
        <v>1</v>
      </c>
      <c r="B5">
        <v>4</v>
      </c>
      <c r="C5">
        <v>35</v>
      </c>
      <c r="D5">
        <v>1568</v>
      </c>
      <c r="E5">
        <v>15</v>
      </c>
      <c r="F5">
        <v>60</v>
      </c>
      <c r="G5">
        <v>5720</v>
      </c>
      <c r="H5">
        <v>69</v>
      </c>
      <c r="I5">
        <v>53.78</v>
      </c>
      <c r="J5">
        <v>4</v>
      </c>
      <c r="K5">
        <v>6</v>
      </c>
      <c r="L5">
        <f t="shared" si="0"/>
        <v>1.791759469228055</v>
      </c>
      <c r="M5" s="4"/>
      <c r="N5" s="7"/>
      <c r="O5" s="26" t="s">
        <v>101</v>
      </c>
      <c r="P5" s="26"/>
      <c r="Q5" s="26"/>
      <c r="R5" s="26"/>
      <c r="S5" s="26"/>
      <c r="T5" s="26"/>
      <c r="U5" s="7"/>
      <c r="V5" s="7"/>
      <c r="W5" s="7"/>
    </row>
    <row r="6" spans="1:26" x14ac:dyDescent="0.25">
      <c r="A6">
        <v>1</v>
      </c>
      <c r="B6">
        <v>5</v>
      </c>
      <c r="C6">
        <v>45</v>
      </c>
      <c r="D6">
        <v>2631</v>
      </c>
      <c r="E6">
        <v>-33</v>
      </c>
      <c r="F6">
        <v>100</v>
      </c>
      <c r="G6">
        <v>5790</v>
      </c>
      <c r="H6">
        <v>19</v>
      </c>
      <c r="I6">
        <v>54.14</v>
      </c>
      <c r="J6">
        <v>6</v>
      </c>
      <c r="K6">
        <v>4</v>
      </c>
      <c r="L6">
        <f t="shared" si="0"/>
        <v>1.3862943611198906</v>
      </c>
      <c r="N6" s="7"/>
      <c r="O6" s="26"/>
      <c r="P6" s="26"/>
      <c r="Q6" s="26"/>
      <c r="R6" s="26"/>
      <c r="S6" s="26"/>
      <c r="T6" s="26"/>
      <c r="U6" s="7"/>
      <c r="V6" s="7"/>
      <c r="W6" s="7"/>
    </row>
    <row r="7" spans="1:26" x14ac:dyDescent="0.25">
      <c r="A7">
        <v>1</v>
      </c>
      <c r="B7">
        <v>6</v>
      </c>
      <c r="C7">
        <v>55</v>
      </c>
      <c r="D7">
        <v>554</v>
      </c>
      <c r="E7">
        <v>-28</v>
      </c>
      <c r="F7">
        <v>250</v>
      </c>
      <c r="G7">
        <v>5790</v>
      </c>
      <c r="H7">
        <v>25</v>
      </c>
      <c r="I7">
        <v>64.760000000000005</v>
      </c>
      <c r="J7">
        <v>3</v>
      </c>
      <c r="K7">
        <v>4</v>
      </c>
      <c r="L7">
        <f t="shared" si="0"/>
        <v>1.3862943611198906</v>
      </c>
      <c r="N7" s="7"/>
      <c r="O7" s="26"/>
      <c r="P7" s="26"/>
      <c r="Q7" s="26"/>
      <c r="R7" s="26"/>
      <c r="S7" s="26"/>
      <c r="T7" s="26"/>
      <c r="U7" s="7"/>
      <c r="V7" s="7"/>
      <c r="W7" s="7"/>
    </row>
    <row r="8" spans="1:26" x14ac:dyDescent="0.25">
      <c r="A8">
        <v>1</v>
      </c>
      <c r="B8">
        <v>7</v>
      </c>
      <c r="C8">
        <v>41</v>
      </c>
      <c r="D8">
        <v>2083</v>
      </c>
      <c r="E8">
        <v>23</v>
      </c>
      <c r="F8">
        <v>120</v>
      </c>
      <c r="G8">
        <v>5700</v>
      </c>
      <c r="H8">
        <v>73</v>
      </c>
      <c r="I8">
        <v>52.52</v>
      </c>
      <c r="J8">
        <v>3</v>
      </c>
      <c r="K8">
        <v>6</v>
      </c>
      <c r="L8">
        <f t="shared" si="0"/>
        <v>1.791759469228055</v>
      </c>
      <c r="N8" s="7"/>
      <c r="O8" s="26"/>
      <c r="P8" s="26"/>
      <c r="Q8" s="26"/>
      <c r="R8" s="26"/>
      <c r="S8" s="26"/>
      <c r="T8" s="26"/>
      <c r="U8" s="7"/>
      <c r="V8" s="7"/>
      <c r="W8" s="7"/>
    </row>
    <row r="9" spans="1:26" ht="15.6" x14ac:dyDescent="0.3">
      <c r="A9">
        <v>1</v>
      </c>
      <c r="B9">
        <v>8</v>
      </c>
      <c r="C9">
        <v>44</v>
      </c>
      <c r="D9">
        <v>2654</v>
      </c>
      <c r="E9">
        <v>-2</v>
      </c>
      <c r="F9">
        <v>120</v>
      </c>
      <c r="G9">
        <v>5700</v>
      </c>
      <c r="H9">
        <v>59</v>
      </c>
      <c r="I9">
        <v>48.38</v>
      </c>
      <c r="J9">
        <v>3</v>
      </c>
      <c r="K9">
        <v>7</v>
      </c>
      <c r="L9">
        <f t="shared" si="0"/>
        <v>1.9459101490553132</v>
      </c>
      <c r="N9" s="7"/>
      <c r="O9" s="26"/>
      <c r="P9" s="26"/>
      <c r="Q9" s="26"/>
      <c r="R9" s="26"/>
      <c r="S9" s="26"/>
      <c r="T9" s="26"/>
      <c r="U9" s="7"/>
      <c r="V9" s="20" t="s">
        <v>122</v>
      </c>
      <c r="W9" s="20" t="s">
        <v>123</v>
      </c>
    </row>
    <row r="10" spans="1:26" x14ac:dyDescent="0.25">
      <c r="A10">
        <v>1</v>
      </c>
      <c r="B10">
        <v>9</v>
      </c>
      <c r="C10">
        <v>54</v>
      </c>
      <c r="D10">
        <v>5000</v>
      </c>
      <c r="E10">
        <v>-19</v>
      </c>
      <c r="F10">
        <v>120</v>
      </c>
      <c r="G10">
        <v>5770</v>
      </c>
      <c r="H10">
        <v>27</v>
      </c>
      <c r="I10">
        <v>48.56</v>
      </c>
      <c r="J10">
        <v>8</v>
      </c>
      <c r="K10">
        <v>4</v>
      </c>
      <c r="L10">
        <f t="shared" si="0"/>
        <v>1.3862943611198906</v>
      </c>
      <c r="N10" s="7"/>
      <c r="O10" s="26"/>
      <c r="P10" s="26"/>
      <c r="Q10" s="26"/>
      <c r="R10" s="26"/>
      <c r="S10" s="26"/>
      <c r="T10" s="26"/>
      <c r="U10" s="7"/>
      <c r="V10" s="19" t="s">
        <v>105</v>
      </c>
      <c r="W10" s="19" t="s">
        <v>106</v>
      </c>
    </row>
    <row r="11" spans="1:26" ht="21" x14ac:dyDescent="0.4">
      <c r="A11">
        <v>1</v>
      </c>
      <c r="B11">
        <v>10</v>
      </c>
      <c r="C11">
        <v>51</v>
      </c>
      <c r="D11">
        <v>111</v>
      </c>
      <c r="E11">
        <v>9</v>
      </c>
      <c r="F11">
        <v>150</v>
      </c>
      <c r="G11">
        <v>5720</v>
      </c>
      <c r="H11">
        <v>44</v>
      </c>
      <c r="I11">
        <v>63.14</v>
      </c>
      <c r="J11">
        <v>3</v>
      </c>
      <c r="K11">
        <v>6</v>
      </c>
      <c r="L11">
        <f t="shared" si="0"/>
        <v>1.791759469228055</v>
      </c>
      <c r="M11" s="4"/>
      <c r="N11" s="7"/>
      <c r="O11" s="26"/>
      <c r="P11" s="26"/>
      <c r="Q11" s="26"/>
      <c r="R11" s="26"/>
      <c r="S11" s="26"/>
      <c r="T11" s="26"/>
      <c r="U11" s="7"/>
      <c r="V11" s="19" t="s">
        <v>107</v>
      </c>
      <c r="W11" s="19" t="s">
        <v>108</v>
      </c>
      <c r="Z11" t="s">
        <v>124</v>
      </c>
    </row>
    <row r="12" spans="1:26" x14ac:dyDescent="0.25">
      <c r="A12">
        <v>1</v>
      </c>
      <c r="B12">
        <v>11</v>
      </c>
      <c r="C12">
        <v>51</v>
      </c>
      <c r="D12">
        <v>492</v>
      </c>
      <c r="E12">
        <v>-44</v>
      </c>
      <c r="F12">
        <v>40</v>
      </c>
      <c r="G12">
        <v>5760</v>
      </c>
      <c r="H12">
        <v>33</v>
      </c>
      <c r="I12">
        <v>64.58</v>
      </c>
      <c r="J12">
        <v>6</v>
      </c>
      <c r="K12">
        <v>5</v>
      </c>
      <c r="L12">
        <f t="shared" si="0"/>
        <v>1.6094379124341003</v>
      </c>
      <c r="N12" s="7"/>
      <c r="O12" s="26"/>
      <c r="P12" s="26"/>
      <c r="Q12" s="26"/>
      <c r="R12" s="26"/>
      <c r="S12" s="26"/>
      <c r="T12" s="26"/>
      <c r="U12" s="7"/>
      <c r="V12" s="19" t="s">
        <v>109</v>
      </c>
      <c r="W12" s="19" t="s">
        <v>110</v>
      </c>
      <c r="Z12" t="s">
        <v>120</v>
      </c>
    </row>
    <row r="13" spans="1:26" x14ac:dyDescent="0.25">
      <c r="A13">
        <v>1</v>
      </c>
      <c r="B13">
        <v>12</v>
      </c>
      <c r="C13">
        <v>54</v>
      </c>
      <c r="D13">
        <v>5000</v>
      </c>
      <c r="E13">
        <v>-44</v>
      </c>
      <c r="F13">
        <v>200</v>
      </c>
      <c r="G13">
        <v>5780</v>
      </c>
      <c r="H13">
        <v>19</v>
      </c>
      <c r="I13">
        <v>56.3</v>
      </c>
      <c r="J13">
        <v>6</v>
      </c>
      <c r="K13">
        <v>4</v>
      </c>
      <c r="L13">
        <f t="shared" si="0"/>
        <v>1.3862943611198906</v>
      </c>
      <c r="O13" s="26"/>
      <c r="P13" s="26"/>
      <c r="Q13" s="26"/>
      <c r="R13" s="26"/>
      <c r="S13" s="26"/>
      <c r="T13" s="26"/>
      <c r="V13" s="19" t="s">
        <v>121</v>
      </c>
      <c r="W13" s="19" t="s">
        <v>111</v>
      </c>
    </row>
    <row r="14" spans="1:26" x14ac:dyDescent="0.25">
      <c r="A14">
        <v>1</v>
      </c>
      <c r="B14">
        <v>13</v>
      </c>
      <c r="C14">
        <v>58</v>
      </c>
      <c r="D14">
        <v>1249</v>
      </c>
      <c r="E14">
        <v>-53</v>
      </c>
      <c r="F14">
        <v>250</v>
      </c>
      <c r="G14">
        <v>5830</v>
      </c>
      <c r="H14">
        <v>19</v>
      </c>
      <c r="I14">
        <v>75.739999999999995</v>
      </c>
      <c r="J14">
        <v>3</v>
      </c>
      <c r="K14">
        <v>4</v>
      </c>
      <c r="L14">
        <f t="shared" si="0"/>
        <v>1.3862943611198906</v>
      </c>
      <c r="O14" s="26"/>
      <c r="P14" s="26"/>
      <c r="Q14" s="26"/>
      <c r="R14" s="26"/>
      <c r="S14" s="26"/>
      <c r="T14" s="26"/>
      <c r="V14" s="19" t="s">
        <v>112</v>
      </c>
      <c r="W14" s="19" t="s">
        <v>113</v>
      </c>
    </row>
    <row r="15" spans="1:26" x14ac:dyDescent="0.25">
      <c r="A15">
        <v>1</v>
      </c>
      <c r="B15">
        <v>14</v>
      </c>
      <c r="C15">
        <v>61</v>
      </c>
      <c r="D15">
        <v>5000</v>
      </c>
      <c r="E15">
        <v>-67</v>
      </c>
      <c r="F15">
        <v>200</v>
      </c>
      <c r="G15">
        <v>5870</v>
      </c>
      <c r="H15">
        <v>19</v>
      </c>
      <c r="I15">
        <v>65.48</v>
      </c>
      <c r="J15">
        <v>2</v>
      </c>
      <c r="K15">
        <v>7</v>
      </c>
      <c r="L15">
        <f t="shared" si="0"/>
        <v>1.9459101490553132</v>
      </c>
      <c r="O15" s="26"/>
      <c r="P15" s="26"/>
      <c r="Q15" s="26"/>
      <c r="R15" s="26"/>
      <c r="S15" s="26"/>
      <c r="T15" s="26"/>
      <c r="U15" s="8"/>
      <c r="V15" s="19" t="s">
        <v>114</v>
      </c>
      <c r="W15" s="19" t="s">
        <v>115</v>
      </c>
    </row>
    <row r="16" spans="1:26" x14ac:dyDescent="0.25">
      <c r="A16">
        <v>1</v>
      </c>
      <c r="B16">
        <v>15</v>
      </c>
      <c r="C16">
        <v>64</v>
      </c>
      <c r="D16">
        <v>5000</v>
      </c>
      <c r="E16">
        <v>-40</v>
      </c>
      <c r="F16">
        <v>200</v>
      </c>
      <c r="G16">
        <v>5840</v>
      </c>
      <c r="H16">
        <v>19</v>
      </c>
      <c r="I16">
        <v>63.32</v>
      </c>
      <c r="J16">
        <v>5</v>
      </c>
      <c r="K16">
        <v>5</v>
      </c>
      <c r="L16">
        <f t="shared" si="0"/>
        <v>1.6094379124341003</v>
      </c>
      <c r="O16" s="26"/>
      <c r="P16" s="26"/>
      <c r="Q16" s="26"/>
      <c r="R16" s="26"/>
      <c r="S16" s="26"/>
      <c r="T16" s="26"/>
      <c r="U16" s="8"/>
      <c r="V16" s="19" t="s">
        <v>116</v>
      </c>
      <c r="W16" s="19" t="s">
        <v>117</v>
      </c>
    </row>
    <row r="17" spans="1:24" x14ac:dyDescent="0.25">
      <c r="A17">
        <v>1</v>
      </c>
      <c r="B17">
        <v>16</v>
      </c>
      <c r="C17">
        <v>67</v>
      </c>
      <c r="D17">
        <v>639</v>
      </c>
      <c r="E17">
        <v>1</v>
      </c>
      <c r="F17">
        <v>150</v>
      </c>
      <c r="G17">
        <v>5780</v>
      </c>
      <c r="H17">
        <v>59</v>
      </c>
      <c r="I17">
        <v>66.02</v>
      </c>
      <c r="J17">
        <v>4</v>
      </c>
      <c r="K17">
        <v>9</v>
      </c>
      <c r="L17">
        <f t="shared" si="0"/>
        <v>2.1972245773362196</v>
      </c>
      <c r="O17" s="26"/>
      <c r="P17" s="26"/>
      <c r="Q17" s="26"/>
      <c r="R17" s="26"/>
      <c r="S17" s="26"/>
      <c r="T17" s="26"/>
      <c r="U17" s="8"/>
      <c r="V17" s="19" t="s">
        <v>118</v>
      </c>
      <c r="W17" s="19" t="s">
        <v>119</v>
      </c>
    </row>
    <row r="18" spans="1:24" ht="16.5" customHeight="1" x14ac:dyDescent="0.4">
      <c r="A18">
        <v>1</v>
      </c>
      <c r="B18">
        <v>17</v>
      </c>
      <c r="C18">
        <v>52</v>
      </c>
      <c r="D18">
        <v>393</v>
      </c>
      <c r="E18">
        <v>-68</v>
      </c>
      <c r="F18">
        <v>10</v>
      </c>
      <c r="G18">
        <v>5680</v>
      </c>
      <c r="H18">
        <v>73</v>
      </c>
      <c r="I18">
        <v>69.8</v>
      </c>
      <c r="J18">
        <v>5</v>
      </c>
      <c r="K18">
        <v>4</v>
      </c>
      <c r="L18">
        <f t="shared" si="0"/>
        <v>1.3862943611198906</v>
      </c>
      <c r="N18" s="15"/>
      <c r="O18" s="15"/>
      <c r="P18" s="5"/>
      <c r="Q18" s="16"/>
      <c r="R18" s="17"/>
      <c r="S18" s="15"/>
      <c r="T18" s="5"/>
      <c r="U18" s="8"/>
    </row>
    <row r="19" spans="1:24" x14ac:dyDescent="0.25">
      <c r="A19">
        <v>1</v>
      </c>
      <c r="B19">
        <v>18</v>
      </c>
      <c r="C19">
        <v>54</v>
      </c>
      <c r="D19">
        <v>5000</v>
      </c>
      <c r="E19">
        <v>-66</v>
      </c>
      <c r="F19">
        <v>140</v>
      </c>
      <c r="G19">
        <v>5720</v>
      </c>
      <c r="H19">
        <v>19</v>
      </c>
      <c r="I19">
        <v>54.68</v>
      </c>
      <c r="J19">
        <v>4</v>
      </c>
      <c r="K19">
        <v>3</v>
      </c>
      <c r="L19">
        <f t="shared" si="0"/>
        <v>1.0986122886681098</v>
      </c>
      <c r="N19" s="15"/>
      <c r="O19" s="15"/>
      <c r="P19" s="5"/>
      <c r="Q19" s="15"/>
      <c r="R19" s="17"/>
      <c r="S19" s="15"/>
      <c r="U19" s="8"/>
    </row>
    <row r="20" spans="1:24" ht="25.5" customHeight="1" x14ac:dyDescent="0.25">
      <c r="A20">
        <v>1</v>
      </c>
      <c r="B20">
        <v>19</v>
      </c>
      <c r="C20">
        <v>54</v>
      </c>
      <c r="D20">
        <v>5000</v>
      </c>
      <c r="E20">
        <v>-58</v>
      </c>
      <c r="F20">
        <v>250</v>
      </c>
      <c r="G20">
        <v>5760</v>
      </c>
      <c r="H20">
        <v>19</v>
      </c>
      <c r="I20">
        <v>51.98</v>
      </c>
      <c r="J20">
        <v>3</v>
      </c>
      <c r="K20">
        <v>4</v>
      </c>
      <c r="L20">
        <f t="shared" si="0"/>
        <v>1.3862943611198906</v>
      </c>
      <c r="N20" s="25" t="s">
        <v>102</v>
      </c>
      <c r="O20" s="25"/>
      <c r="P20" s="25"/>
      <c r="Q20" s="25"/>
      <c r="R20" s="25"/>
      <c r="S20" s="25"/>
      <c r="T20" s="25"/>
      <c r="U20" s="8"/>
    </row>
    <row r="21" spans="1:24" x14ac:dyDescent="0.25">
      <c r="A21">
        <v>1</v>
      </c>
      <c r="B21">
        <v>20</v>
      </c>
      <c r="C21">
        <v>58</v>
      </c>
      <c r="D21">
        <v>5000</v>
      </c>
      <c r="E21">
        <v>-26</v>
      </c>
      <c r="F21">
        <v>200</v>
      </c>
      <c r="G21">
        <v>5730</v>
      </c>
      <c r="H21">
        <v>26</v>
      </c>
      <c r="I21">
        <v>51.98</v>
      </c>
      <c r="J21">
        <v>4</v>
      </c>
      <c r="K21">
        <v>4</v>
      </c>
      <c r="L21">
        <f t="shared" si="0"/>
        <v>1.3862943611198906</v>
      </c>
      <c r="N21" s="25"/>
      <c r="O21" s="25"/>
      <c r="P21" s="25"/>
      <c r="Q21" s="25"/>
      <c r="R21" s="25"/>
      <c r="S21" s="25"/>
      <c r="T21" s="25"/>
      <c r="U21" s="8"/>
    </row>
    <row r="22" spans="1:24" ht="21" x14ac:dyDescent="0.4">
      <c r="A22">
        <v>1</v>
      </c>
      <c r="B22">
        <v>21</v>
      </c>
      <c r="C22">
        <v>69</v>
      </c>
      <c r="D22">
        <v>3044</v>
      </c>
      <c r="E22">
        <v>18</v>
      </c>
      <c r="F22">
        <v>150</v>
      </c>
      <c r="G22">
        <v>5700</v>
      </c>
      <c r="H22">
        <v>59</v>
      </c>
      <c r="I22">
        <v>52.88</v>
      </c>
      <c r="J22">
        <v>5</v>
      </c>
      <c r="K22">
        <v>5</v>
      </c>
      <c r="L22">
        <f t="shared" si="0"/>
        <v>1.6094379124341003</v>
      </c>
      <c r="M22" s="4"/>
      <c r="N22" s="25"/>
      <c r="O22" s="25"/>
      <c r="P22" s="25"/>
      <c r="Q22" s="25"/>
      <c r="R22" s="25"/>
      <c r="S22" s="25"/>
      <c r="T22" s="25"/>
      <c r="U22" s="8"/>
    </row>
    <row r="23" spans="1:24" x14ac:dyDescent="0.25">
      <c r="A23">
        <v>1</v>
      </c>
      <c r="B23">
        <v>22</v>
      </c>
      <c r="C23">
        <v>51</v>
      </c>
      <c r="D23">
        <v>3641</v>
      </c>
      <c r="E23">
        <v>23</v>
      </c>
      <c r="F23">
        <v>140</v>
      </c>
      <c r="G23">
        <v>5650</v>
      </c>
      <c r="H23">
        <v>70</v>
      </c>
      <c r="I23">
        <v>47.66</v>
      </c>
      <c r="J23">
        <v>5</v>
      </c>
      <c r="K23">
        <v>6</v>
      </c>
      <c r="L23">
        <f t="shared" si="0"/>
        <v>1.791759469228055</v>
      </c>
      <c r="O23">
        <v>10</v>
      </c>
      <c r="P23">
        <v>9</v>
      </c>
      <c r="Q23">
        <v>8</v>
      </c>
      <c r="R23">
        <v>7</v>
      </c>
      <c r="S23">
        <v>6</v>
      </c>
      <c r="T23">
        <v>5</v>
      </c>
      <c r="U23">
        <v>4</v>
      </c>
      <c r="V23">
        <v>3</v>
      </c>
      <c r="W23">
        <v>2</v>
      </c>
      <c r="X23">
        <v>1</v>
      </c>
    </row>
    <row r="24" spans="1:24" x14ac:dyDescent="0.25">
      <c r="A24">
        <v>1</v>
      </c>
      <c r="B24">
        <v>23</v>
      </c>
      <c r="C24">
        <v>53</v>
      </c>
      <c r="D24">
        <v>111</v>
      </c>
      <c r="E24">
        <v>-10</v>
      </c>
      <c r="F24">
        <v>50</v>
      </c>
      <c r="G24">
        <v>5680</v>
      </c>
      <c r="H24">
        <v>64</v>
      </c>
      <c r="I24">
        <v>59.54</v>
      </c>
      <c r="J24">
        <v>3</v>
      </c>
      <c r="K24">
        <v>9</v>
      </c>
      <c r="L24">
        <f t="shared" si="0"/>
        <v>2.1972245773362196</v>
      </c>
      <c r="R24" s="8"/>
      <c r="U24" s="8"/>
    </row>
    <row r="25" spans="1:24" x14ac:dyDescent="0.25">
      <c r="A25">
        <v>1</v>
      </c>
      <c r="B25">
        <v>24</v>
      </c>
      <c r="C25">
        <v>59</v>
      </c>
      <c r="D25">
        <v>597</v>
      </c>
      <c r="E25">
        <v>-52</v>
      </c>
      <c r="F25">
        <v>70</v>
      </c>
      <c r="G25">
        <v>5820</v>
      </c>
      <c r="H25">
        <v>19</v>
      </c>
      <c r="I25">
        <v>70.52</v>
      </c>
      <c r="J25">
        <v>5</v>
      </c>
      <c r="K25">
        <v>6</v>
      </c>
      <c r="L25">
        <f t="shared" si="0"/>
        <v>1.791759469228055</v>
      </c>
      <c r="R25" t="s">
        <v>104</v>
      </c>
    </row>
    <row r="26" spans="1:24" x14ac:dyDescent="0.25">
      <c r="A26">
        <v>1</v>
      </c>
      <c r="B26">
        <v>25</v>
      </c>
      <c r="C26">
        <v>64</v>
      </c>
      <c r="D26">
        <v>1791</v>
      </c>
      <c r="E26">
        <v>-15</v>
      </c>
      <c r="F26">
        <v>150</v>
      </c>
      <c r="G26">
        <v>5810</v>
      </c>
      <c r="H26">
        <v>19</v>
      </c>
      <c r="I26">
        <v>64.760000000000005</v>
      </c>
      <c r="J26">
        <v>5</v>
      </c>
      <c r="K26">
        <v>6</v>
      </c>
      <c r="L26">
        <f t="shared" si="0"/>
        <v>1.791759469228055</v>
      </c>
    </row>
    <row r="27" spans="1:24" ht="14.25" customHeight="1" x14ac:dyDescent="0.3">
      <c r="A27">
        <v>1</v>
      </c>
      <c r="B27">
        <v>26</v>
      </c>
      <c r="C27">
        <v>63</v>
      </c>
      <c r="D27">
        <v>793</v>
      </c>
      <c r="E27">
        <v>-15</v>
      </c>
      <c r="F27">
        <v>120</v>
      </c>
      <c r="G27">
        <v>5790</v>
      </c>
      <c r="H27">
        <v>28</v>
      </c>
      <c r="I27">
        <v>65.84</v>
      </c>
      <c r="J27">
        <v>3</v>
      </c>
      <c r="K27">
        <v>11</v>
      </c>
      <c r="L27">
        <f t="shared" si="0"/>
        <v>2.3978952727983707</v>
      </c>
      <c r="O27" s="1" t="str">
        <f t="shared" ref="O27:X27" si="1">INDEX($A1:$J1,1,O23)</f>
        <v>X9</v>
      </c>
      <c r="P27" s="1" t="str">
        <f t="shared" si="1"/>
        <v>X8</v>
      </c>
      <c r="Q27" s="1" t="str">
        <f t="shared" si="1"/>
        <v>X7</v>
      </c>
      <c r="R27" s="1" t="str">
        <f t="shared" si="1"/>
        <v>X6</v>
      </c>
      <c r="S27" s="1" t="str">
        <f t="shared" si="1"/>
        <v>X5</v>
      </c>
      <c r="T27" s="1" t="str">
        <f t="shared" si="1"/>
        <v>X4</v>
      </c>
      <c r="U27" s="1" t="str">
        <f t="shared" si="1"/>
        <v>X3</v>
      </c>
      <c r="V27" s="1" t="str">
        <f t="shared" si="1"/>
        <v>X2</v>
      </c>
      <c r="W27" s="1" t="str">
        <f t="shared" si="1"/>
        <v>X1</v>
      </c>
      <c r="X27" s="1" t="str">
        <f t="shared" si="1"/>
        <v>Intercetta</v>
      </c>
    </row>
    <row r="28" spans="1:24" x14ac:dyDescent="0.25">
      <c r="A28">
        <v>1</v>
      </c>
      <c r="B28">
        <v>27</v>
      </c>
      <c r="C28">
        <v>63</v>
      </c>
      <c r="D28">
        <v>531</v>
      </c>
      <c r="E28">
        <v>-38</v>
      </c>
      <c r="F28">
        <v>40</v>
      </c>
      <c r="G28">
        <v>5800</v>
      </c>
      <c r="H28">
        <v>32</v>
      </c>
      <c r="I28">
        <v>75.92</v>
      </c>
      <c r="J28">
        <v>2</v>
      </c>
      <c r="K28">
        <v>10</v>
      </c>
      <c r="L28">
        <f t="shared" si="0"/>
        <v>2.3025850929940459</v>
      </c>
      <c r="O28">
        <f t="array" ref="O28:X32">LINEST(lny,xstep1,1,1)</f>
        <v>-3.9565897624888352E-2</v>
      </c>
      <c r="P28">
        <v>-3.9460970574098876E-3</v>
      </c>
      <c r="Q28">
        <v>4.6888742081789836E-3</v>
      </c>
      <c r="R28">
        <v>2.039932448469603E-3</v>
      </c>
      <c r="S28">
        <v>-8.0051519165898232E-4</v>
      </c>
      <c r="T28">
        <v>-1.4587079132944167E-3</v>
      </c>
      <c r="U28">
        <v>-7.706802681343388E-5</v>
      </c>
      <c r="V28">
        <v>7.2966122093489957E-3</v>
      </c>
      <c r="W28">
        <v>1.2241920089369741E-2</v>
      </c>
      <c r="X28">
        <v>-10.134646204222248</v>
      </c>
    </row>
    <row r="29" spans="1:24" x14ac:dyDescent="0.25">
      <c r="A29">
        <v>1</v>
      </c>
      <c r="B29">
        <v>28</v>
      </c>
      <c r="C29">
        <v>62</v>
      </c>
      <c r="D29">
        <v>419</v>
      </c>
      <c r="E29">
        <v>-29</v>
      </c>
      <c r="F29">
        <v>120</v>
      </c>
      <c r="G29">
        <v>5820</v>
      </c>
      <c r="H29">
        <v>19</v>
      </c>
      <c r="I29">
        <v>75.739999999999995</v>
      </c>
      <c r="J29">
        <v>5</v>
      </c>
      <c r="K29">
        <v>7</v>
      </c>
      <c r="L29">
        <f t="shared" si="0"/>
        <v>1.9459101490553132</v>
      </c>
      <c r="O29">
        <v>1.9994240991396659E-2</v>
      </c>
      <c r="P29">
        <v>1.0752950712970213E-2</v>
      </c>
      <c r="Q29">
        <v>2.636811088188684E-3</v>
      </c>
      <c r="R29">
        <v>7.2731453873357116E-4</v>
      </c>
      <c r="S29">
        <v>4.7238480934140098E-4</v>
      </c>
      <c r="T29">
        <v>1.8310736343103815E-3</v>
      </c>
      <c r="U29">
        <v>4.4727734250627422E-5</v>
      </c>
      <c r="V29">
        <v>7.0738300040644837E-3</v>
      </c>
      <c r="W29">
        <v>1.8547102745482421E-3</v>
      </c>
      <c r="X29">
        <v>3.8437269450716331</v>
      </c>
    </row>
    <row r="30" spans="1:24" x14ac:dyDescent="0.25">
      <c r="A30">
        <v>1</v>
      </c>
      <c r="B30">
        <v>29</v>
      </c>
      <c r="C30">
        <v>63</v>
      </c>
      <c r="D30">
        <v>816</v>
      </c>
      <c r="E30">
        <v>-7</v>
      </c>
      <c r="F30">
        <v>6</v>
      </c>
      <c r="G30">
        <v>5770</v>
      </c>
      <c r="H30">
        <v>76</v>
      </c>
      <c r="I30">
        <v>66.2</v>
      </c>
      <c r="J30">
        <v>8</v>
      </c>
      <c r="K30">
        <v>12</v>
      </c>
      <c r="L30">
        <f t="shared" si="0"/>
        <v>2.4849066497880004</v>
      </c>
      <c r="O30">
        <v>0.69615488965795225</v>
      </c>
      <c r="P30">
        <v>0.33305738167717269</v>
      </c>
      <c r="Q30" t="e">
        <v>#N/A</v>
      </c>
      <c r="R30" t="e">
        <v>#N/A</v>
      </c>
      <c r="S30" t="e">
        <v>#N/A</v>
      </c>
      <c r="T30" t="e">
        <v>#N/A</v>
      </c>
      <c r="U30" t="e">
        <v>#N/A</v>
      </c>
      <c r="V30" t="e">
        <v>#N/A</v>
      </c>
      <c r="W30" t="e">
        <v>#N/A</v>
      </c>
      <c r="X30" t="e">
        <v>#N/A</v>
      </c>
    </row>
    <row r="31" spans="1:24" x14ac:dyDescent="0.25">
      <c r="A31">
        <v>1</v>
      </c>
      <c r="B31">
        <v>30</v>
      </c>
      <c r="C31">
        <v>54</v>
      </c>
      <c r="D31">
        <v>3651</v>
      </c>
      <c r="E31">
        <v>62</v>
      </c>
      <c r="F31">
        <v>30</v>
      </c>
      <c r="G31">
        <v>5670</v>
      </c>
      <c r="H31">
        <v>69</v>
      </c>
      <c r="I31">
        <v>49.1</v>
      </c>
      <c r="J31">
        <v>3</v>
      </c>
      <c r="K31">
        <v>9</v>
      </c>
      <c r="L31">
        <f t="shared" si="0"/>
        <v>2.1972245773362196</v>
      </c>
      <c r="O31">
        <v>17.820059781701442</v>
      </c>
      <c r="P31">
        <v>70</v>
      </c>
      <c r="Q31" t="e">
        <v>#N/A</v>
      </c>
      <c r="R31" t="e">
        <v>#N/A</v>
      </c>
      <c r="S31" t="e">
        <v>#N/A</v>
      </c>
      <c r="T31" t="e">
        <v>#N/A</v>
      </c>
      <c r="U31" t="e">
        <v>#N/A</v>
      </c>
      <c r="V31" t="e">
        <v>#N/A</v>
      </c>
      <c r="W31" t="e">
        <v>#N/A</v>
      </c>
      <c r="X31" t="e">
        <v>#N/A</v>
      </c>
    </row>
    <row r="32" spans="1:24" x14ac:dyDescent="0.25">
      <c r="A32">
        <v>1</v>
      </c>
      <c r="B32">
        <v>31</v>
      </c>
      <c r="C32">
        <v>36</v>
      </c>
      <c r="D32">
        <v>5000</v>
      </c>
      <c r="E32">
        <v>70</v>
      </c>
      <c r="F32">
        <v>100</v>
      </c>
      <c r="G32">
        <v>5590</v>
      </c>
      <c r="H32">
        <v>76</v>
      </c>
      <c r="I32">
        <v>37.94</v>
      </c>
      <c r="J32">
        <v>3</v>
      </c>
      <c r="K32">
        <v>2</v>
      </c>
      <c r="L32">
        <f t="shared" si="0"/>
        <v>0.69314718055994529</v>
      </c>
      <c r="O32">
        <v>17.790567144511947</v>
      </c>
      <c r="P32">
        <v>7.7649053642757719</v>
      </c>
      <c r="Q32" t="e">
        <v>#N/A</v>
      </c>
      <c r="R32" t="e">
        <v>#N/A</v>
      </c>
      <c r="S32" t="e">
        <v>#N/A</v>
      </c>
      <c r="T32" t="e">
        <v>#N/A</v>
      </c>
      <c r="U32" t="e">
        <v>#N/A</v>
      </c>
      <c r="V32" t="e">
        <v>#N/A</v>
      </c>
      <c r="W32" t="e">
        <v>#N/A</v>
      </c>
      <c r="X32" t="e">
        <v>#N/A</v>
      </c>
    </row>
    <row r="33" spans="1:24" x14ac:dyDescent="0.25">
      <c r="A33">
        <v>1</v>
      </c>
      <c r="B33">
        <v>32</v>
      </c>
      <c r="C33">
        <v>31</v>
      </c>
      <c r="D33">
        <v>5000</v>
      </c>
      <c r="E33">
        <v>28</v>
      </c>
      <c r="F33">
        <v>200</v>
      </c>
      <c r="G33">
        <v>5410</v>
      </c>
      <c r="H33">
        <v>64</v>
      </c>
      <c r="I33">
        <v>32.36</v>
      </c>
      <c r="J33">
        <v>6</v>
      </c>
      <c r="K33">
        <v>3</v>
      </c>
      <c r="L33">
        <f t="shared" si="0"/>
        <v>1.0986122886681098</v>
      </c>
      <c r="N33" t="s">
        <v>90</v>
      </c>
      <c r="O33">
        <f>O28/O29</f>
        <v>-1.9788646961849263</v>
      </c>
      <c r="P33">
        <f t="shared" ref="P33:X33" si="2">P28/P29</f>
        <v>-0.36697806609027828</v>
      </c>
      <c r="Q33">
        <f t="shared" si="2"/>
        <v>1.7782366849040869</v>
      </c>
      <c r="R33">
        <f t="shared" si="2"/>
        <v>2.8047458696778067</v>
      </c>
      <c r="S33">
        <f t="shared" si="2"/>
        <v>-1.6946251780938104</v>
      </c>
      <c r="T33">
        <f t="shared" si="2"/>
        <v>-0.79664077181898529</v>
      </c>
      <c r="U33">
        <f t="shared" si="2"/>
        <v>-1.7230478606761264</v>
      </c>
      <c r="V33">
        <f t="shared" si="2"/>
        <v>1.0314938590772615</v>
      </c>
      <c r="W33">
        <f t="shared" si="2"/>
        <v>6.6004487371223224</v>
      </c>
      <c r="X33">
        <f t="shared" si="2"/>
        <v>-2.636671737886255</v>
      </c>
    </row>
    <row r="34" spans="1:24" ht="18" customHeight="1" x14ac:dyDescent="0.25">
      <c r="A34">
        <v>1</v>
      </c>
      <c r="B34">
        <v>33</v>
      </c>
      <c r="C34">
        <v>30</v>
      </c>
      <c r="D34">
        <v>1341</v>
      </c>
      <c r="E34">
        <v>18</v>
      </c>
      <c r="F34">
        <v>60</v>
      </c>
      <c r="G34">
        <v>5350</v>
      </c>
      <c r="H34">
        <v>62</v>
      </c>
      <c r="I34">
        <v>45.86</v>
      </c>
      <c r="J34">
        <v>7</v>
      </c>
      <c r="K34">
        <v>3</v>
      </c>
      <c r="L34">
        <f t="shared" si="0"/>
        <v>1.0986122886681098</v>
      </c>
      <c r="N34" t="s">
        <v>91</v>
      </c>
      <c r="O34">
        <f t="shared" ref="O34:X34" si="3">TDIST(ABS(O33),$P31,2)</f>
        <v>5.1766457925768998E-2</v>
      </c>
      <c r="P34">
        <f t="shared" si="3"/>
        <v>0.71474244009102317</v>
      </c>
      <c r="Q34">
        <f t="shared" si="3"/>
        <v>7.9707587725413476E-2</v>
      </c>
      <c r="R34">
        <f t="shared" si="3"/>
        <v>6.513173858768052E-3</v>
      </c>
      <c r="S34">
        <f t="shared" si="3"/>
        <v>9.4591373738825271E-2</v>
      </c>
      <c r="T34">
        <f t="shared" si="3"/>
        <v>0.42835337290466791</v>
      </c>
      <c r="U34">
        <f t="shared" si="3"/>
        <v>8.9294987537661741E-2</v>
      </c>
      <c r="V34">
        <f t="shared" si="3"/>
        <v>0.30586008248057223</v>
      </c>
      <c r="W34">
        <f t="shared" si="3"/>
        <v>6.6286425669428298E-9</v>
      </c>
      <c r="X34">
        <f t="shared" si="3"/>
        <v>1.0305575930321829E-2</v>
      </c>
    </row>
    <row r="35" spans="1:24" ht="12.75" customHeight="1" x14ac:dyDescent="0.25">
      <c r="A35">
        <v>1</v>
      </c>
      <c r="B35">
        <v>34</v>
      </c>
      <c r="C35">
        <v>36</v>
      </c>
      <c r="D35">
        <v>5000</v>
      </c>
      <c r="E35">
        <v>0</v>
      </c>
      <c r="F35">
        <v>350</v>
      </c>
      <c r="G35">
        <v>5480</v>
      </c>
      <c r="H35">
        <v>72</v>
      </c>
      <c r="I35">
        <v>38.659999999999997</v>
      </c>
      <c r="J35">
        <v>9</v>
      </c>
      <c r="K35">
        <v>2</v>
      </c>
      <c r="L35">
        <f t="shared" si="0"/>
        <v>0.69314718055994529</v>
      </c>
    </row>
    <row r="36" spans="1:24" ht="12.75" customHeight="1" x14ac:dyDescent="0.25">
      <c r="A36">
        <v>1</v>
      </c>
      <c r="B36">
        <v>35</v>
      </c>
      <c r="C36">
        <v>42</v>
      </c>
      <c r="D36">
        <v>3799</v>
      </c>
      <c r="E36">
        <v>-18</v>
      </c>
      <c r="F36">
        <v>250</v>
      </c>
      <c r="G36">
        <v>5600</v>
      </c>
      <c r="H36">
        <v>76</v>
      </c>
      <c r="I36">
        <v>45.86</v>
      </c>
      <c r="J36">
        <v>7</v>
      </c>
      <c r="K36">
        <v>3</v>
      </c>
      <c r="L36">
        <f t="shared" si="0"/>
        <v>1.0986122886681098</v>
      </c>
    </row>
    <row r="37" spans="1:24" ht="12.75" customHeight="1" x14ac:dyDescent="0.25">
      <c r="A37">
        <v>1</v>
      </c>
      <c r="B37">
        <v>36</v>
      </c>
      <c r="C37">
        <v>37</v>
      </c>
      <c r="D37">
        <v>5000</v>
      </c>
      <c r="E37">
        <v>32</v>
      </c>
      <c r="F37">
        <v>350</v>
      </c>
      <c r="G37">
        <v>5490</v>
      </c>
      <c r="H37">
        <v>72</v>
      </c>
      <c r="I37">
        <v>38.119999999999997</v>
      </c>
      <c r="J37">
        <v>11</v>
      </c>
      <c r="K37">
        <v>3</v>
      </c>
      <c r="L37">
        <f t="shared" si="0"/>
        <v>1.0986122886681098</v>
      </c>
    </row>
    <row r="38" spans="1:24" ht="12.75" customHeight="1" x14ac:dyDescent="0.25">
      <c r="A38">
        <v>1</v>
      </c>
      <c r="B38">
        <v>37</v>
      </c>
      <c r="C38">
        <v>41</v>
      </c>
      <c r="D38">
        <v>5000</v>
      </c>
      <c r="E38">
        <v>-1</v>
      </c>
      <c r="F38">
        <v>300</v>
      </c>
      <c r="G38">
        <v>5560</v>
      </c>
      <c r="H38">
        <v>72</v>
      </c>
      <c r="I38">
        <v>37.58</v>
      </c>
      <c r="J38">
        <v>10</v>
      </c>
      <c r="K38">
        <v>4</v>
      </c>
      <c r="L38">
        <f t="shared" si="0"/>
        <v>1.3862943611198906</v>
      </c>
    </row>
    <row r="39" spans="1:24" x14ac:dyDescent="0.25">
      <c r="A39">
        <v>1</v>
      </c>
      <c r="B39">
        <v>38</v>
      </c>
      <c r="C39">
        <v>46</v>
      </c>
      <c r="D39">
        <v>5000</v>
      </c>
      <c r="E39">
        <v>-30</v>
      </c>
      <c r="F39">
        <v>300</v>
      </c>
      <c r="G39">
        <v>5700</v>
      </c>
      <c r="H39">
        <v>32</v>
      </c>
      <c r="I39">
        <v>45.86</v>
      </c>
      <c r="J39">
        <v>3</v>
      </c>
      <c r="K39">
        <v>6</v>
      </c>
      <c r="L39">
        <f t="shared" si="0"/>
        <v>1.791759469228055</v>
      </c>
    </row>
    <row r="40" spans="1:24" ht="34.799999999999997" x14ac:dyDescent="0.3">
      <c r="A40">
        <v>1</v>
      </c>
      <c r="B40">
        <v>39</v>
      </c>
      <c r="C40">
        <v>51</v>
      </c>
      <c r="D40">
        <v>5000</v>
      </c>
      <c r="E40">
        <v>-8</v>
      </c>
      <c r="F40">
        <v>300</v>
      </c>
      <c r="G40">
        <v>5680</v>
      </c>
      <c r="H40">
        <v>50</v>
      </c>
      <c r="I40">
        <v>45.5</v>
      </c>
      <c r="J40">
        <v>5</v>
      </c>
      <c r="K40">
        <v>8</v>
      </c>
      <c r="L40">
        <f t="shared" si="0"/>
        <v>2.0794415416798357</v>
      </c>
      <c r="O40" s="1" t="s">
        <v>30</v>
      </c>
      <c r="P40" s="1" t="s">
        <v>28</v>
      </c>
      <c r="Q40" s="1" t="s">
        <v>27</v>
      </c>
      <c r="R40" s="1" t="s">
        <v>31</v>
      </c>
      <c r="S40" s="1" t="s">
        <v>26</v>
      </c>
      <c r="T40" s="1" t="s">
        <v>25</v>
      </c>
      <c r="U40" s="1" t="s">
        <v>24</v>
      </c>
      <c r="V40" s="1" t="s">
        <v>23</v>
      </c>
      <c r="W40" s="1" t="s">
        <v>15</v>
      </c>
    </row>
    <row r="41" spans="1:24" x14ac:dyDescent="0.25">
      <c r="A41">
        <v>1</v>
      </c>
      <c r="B41">
        <v>40</v>
      </c>
      <c r="C41">
        <v>55</v>
      </c>
      <c r="D41">
        <v>2398</v>
      </c>
      <c r="E41">
        <v>21</v>
      </c>
      <c r="F41">
        <v>200</v>
      </c>
      <c r="G41">
        <v>5700</v>
      </c>
      <c r="H41">
        <v>86</v>
      </c>
      <c r="I41">
        <v>53.78</v>
      </c>
      <c r="J41">
        <v>4</v>
      </c>
      <c r="K41">
        <v>6</v>
      </c>
      <c r="L41">
        <f t="shared" si="0"/>
        <v>1.791759469228055</v>
      </c>
      <c r="O41">
        <f t="array" ref="O41:W45">LINEST(lny,Xstep2,1,1)</f>
        <v>-4.0496371292423727E-2</v>
      </c>
      <c r="P41">
        <v>4.7674177789285184E-3</v>
      </c>
      <c r="Q41">
        <v>1.923535651540443E-3</v>
      </c>
      <c r="R41">
        <v>-7.944633851257255E-4</v>
      </c>
      <c r="S41">
        <v>-1.203942187846731E-3</v>
      </c>
      <c r="T41">
        <v>-6.3607867687506578E-5</v>
      </c>
      <c r="U41">
        <v>6.0444626739763344E-3</v>
      </c>
      <c r="V41">
        <v>1.216255308546987E-2</v>
      </c>
      <c r="W41">
        <v>-9.6557706465651219</v>
      </c>
    </row>
    <row r="42" spans="1:24" x14ac:dyDescent="0.25">
      <c r="A42">
        <v>1</v>
      </c>
      <c r="B42">
        <v>41</v>
      </c>
      <c r="C42">
        <v>41</v>
      </c>
      <c r="D42">
        <v>5000</v>
      </c>
      <c r="E42">
        <v>51</v>
      </c>
      <c r="F42">
        <v>100</v>
      </c>
      <c r="G42">
        <v>5650</v>
      </c>
      <c r="H42">
        <v>61</v>
      </c>
      <c r="I42">
        <v>36.32</v>
      </c>
      <c r="J42">
        <v>5</v>
      </c>
      <c r="K42">
        <v>4</v>
      </c>
      <c r="L42">
        <f t="shared" si="0"/>
        <v>1.3862943611198906</v>
      </c>
      <c r="O42">
        <v>1.9711595030878132E-2</v>
      </c>
      <c r="P42">
        <v>2.6120460734020941E-3</v>
      </c>
      <c r="Q42">
        <v>6.5051095811583881E-4</v>
      </c>
      <c r="R42">
        <v>4.6921116475708778E-4</v>
      </c>
      <c r="S42">
        <v>1.6840105178834201E-3</v>
      </c>
      <c r="T42">
        <v>2.5441714109189136E-5</v>
      </c>
      <c r="U42">
        <v>6.1586506126762022E-3</v>
      </c>
      <c r="V42">
        <v>1.8307980980104051E-3</v>
      </c>
      <c r="W42">
        <v>3.5933438819924151</v>
      </c>
    </row>
    <row r="43" spans="1:24" x14ac:dyDescent="0.25">
      <c r="A43">
        <v>1</v>
      </c>
      <c r="B43">
        <v>42</v>
      </c>
      <c r="C43">
        <v>41</v>
      </c>
      <c r="D43">
        <v>4281</v>
      </c>
      <c r="E43">
        <v>42</v>
      </c>
      <c r="F43">
        <v>250</v>
      </c>
      <c r="G43">
        <v>5610</v>
      </c>
      <c r="H43">
        <v>62</v>
      </c>
      <c r="I43">
        <v>41.36</v>
      </c>
      <c r="J43">
        <v>5</v>
      </c>
      <c r="K43">
        <v>3</v>
      </c>
      <c r="L43">
        <f t="shared" si="0"/>
        <v>1.0986122886681098</v>
      </c>
      <c r="O43">
        <v>0.69557032247992645</v>
      </c>
      <c r="P43">
        <v>0.33102155699181679</v>
      </c>
      <c r="Q43" t="e">
        <v>#N/A</v>
      </c>
      <c r="R43" t="e">
        <v>#N/A</v>
      </c>
      <c r="S43" t="e">
        <v>#N/A</v>
      </c>
      <c r="T43" t="e">
        <v>#N/A</v>
      </c>
      <c r="U43" t="e">
        <v>#N/A</v>
      </c>
      <c r="V43" t="e">
        <v>#N/A</v>
      </c>
      <c r="W43" t="e">
        <v>#N/A</v>
      </c>
    </row>
    <row r="44" spans="1:24" x14ac:dyDescent="0.25">
      <c r="A44">
        <v>1</v>
      </c>
      <c r="B44">
        <v>43</v>
      </c>
      <c r="C44">
        <v>49</v>
      </c>
      <c r="D44">
        <v>1161</v>
      </c>
      <c r="E44">
        <v>27</v>
      </c>
      <c r="F44">
        <v>200</v>
      </c>
      <c r="G44">
        <v>5730</v>
      </c>
      <c r="H44">
        <v>66</v>
      </c>
      <c r="I44">
        <v>52.88</v>
      </c>
      <c r="J44">
        <v>5</v>
      </c>
      <c r="K44">
        <v>7</v>
      </c>
      <c r="L44">
        <f t="shared" si="0"/>
        <v>1.9459101490553132</v>
      </c>
      <c r="O44">
        <v>20.277873899473217</v>
      </c>
      <c r="P44">
        <v>71</v>
      </c>
      <c r="Q44" t="e">
        <v>#N/A</v>
      </c>
      <c r="R44" t="e">
        <v>#N/A</v>
      </c>
      <c r="S44" t="e">
        <v>#N/A</v>
      </c>
      <c r="T44" t="e">
        <v>#N/A</v>
      </c>
      <c r="U44" t="e">
        <v>#N/A</v>
      </c>
      <c r="V44" t="e">
        <v>#N/A</v>
      </c>
      <c r="W44" t="e">
        <v>#N/A</v>
      </c>
    </row>
    <row r="45" spans="1:24" x14ac:dyDescent="0.25">
      <c r="A45">
        <v>1</v>
      </c>
      <c r="B45">
        <v>44</v>
      </c>
      <c r="C45">
        <v>45</v>
      </c>
      <c r="D45">
        <v>2778</v>
      </c>
      <c r="E45">
        <v>2</v>
      </c>
      <c r="F45">
        <v>200</v>
      </c>
      <c r="G45">
        <v>5770</v>
      </c>
      <c r="H45">
        <v>68</v>
      </c>
      <c r="I45">
        <v>55.76</v>
      </c>
      <c r="J45">
        <v>5</v>
      </c>
      <c r="K45">
        <v>11</v>
      </c>
      <c r="L45">
        <f t="shared" si="0"/>
        <v>2.3978952727983707</v>
      </c>
      <c r="O45">
        <v>17.775628254064369</v>
      </c>
      <c r="P45">
        <v>7.7798442547233497</v>
      </c>
      <c r="Q45" t="e">
        <v>#N/A</v>
      </c>
      <c r="R45" t="e">
        <v>#N/A</v>
      </c>
      <c r="S45" t="e">
        <v>#N/A</v>
      </c>
      <c r="T45" t="e">
        <v>#N/A</v>
      </c>
      <c r="U45" t="e">
        <v>#N/A</v>
      </c>
      <c r="V45" t="e">
        <v>#N/A</v>
      </c>
      <c r="W45" t="e">
        <v>#N/A</v>
      </c>
    </row>
    <row r="46" spans="1:24" x14ac:dyDescent="0.25">
      <c r="A46">
        <v>1</v>
      </c>
      <c r="B46">
        <v>45</v>
      </c>
      <c r="C46">
        <v>55</v>
      </c>
      <c r="D46">
        <v>442</v>
      </c>
      <c r="E46">
        <v>26</v>
      </c>
      <c r="F46">
        <v>40</v>
      </c>
      <c r="G46">
        <v>5770</v>
      </c>
      <c r="H46">
        <v>82</v>
      </c>
      <c r="I46">
        <v>58.28</v>
      </c>
      <c r="J46">
        <v>3</v>
      </c>
      <c r="K46">
        <v>13</v>
      </c>
      <c r="L46">
        <f t="shared" si="0"/>
        <v>2.5649493574615367</v>
      </c>
      <c r="N46" t="s">
        <v>90</v>
      </c>
      <c r="O46">
        <f>O41/O42</f>
        <v>-2.054444159845326</v>
      </c>
      <c r="P46">
        <f t="shared" ref="P46:W46" si="4">P41/P42</f>
        <v>1.8251660364930438</v>
      </c>
      <c r="Q46">
        <f t="shared" si="4"/>
        <v>2.9569611818866735</v>
      </c>
      <c r="R46">
        <f t="shared" si="4"/>
        <v>-1.6931894311104509</v>
      </c>
      <c r="S46">
        <f t="shared" si="4"/>
        <v>-0.7149255750254625</v>
      </c>
      <c r="T46">
        <f t="shared" si="4"/>
        <v>-2.5001408086938781</v>
      </c>
      <c r="U46">
        <f t="shared" si="4"/>
        <v>0.98145893542575102</v>
      </c>
      <c r="V46">
        <f t="shared" si="4"/>
        <v>6.6433065987382003</v>
      </c>
      <c r="W46">
        <f t="shared" si="4"/>
        <v>-2.6871267999018369</v>
      </c>
    </row>
    <row r="47" spans="1:24" x14ac:dyDescent="0.25">
      <c r="A47">
        <v>1</v>
      </c>
      <c r="B47">
        <v>46</v>
      </c>
      <c r="C47">
        <v>41</v>
      </c>
      <c r="D47">
        <v>5000</v>
      </c>
      <c r="E47">
        <v>-30</v>
      </c>
      <c r="F47">
        <v>300</v>
      </c>
      <c r="G47">
        <v>5690</v>
      </c>
      <c r="H47">
        <v>21</v>
      </c>
      <c r="I47">
        <v>42.26</v>
      </c>
      <c r="J47">
        <v>8</v>
      </c>
      <c r="K47">
        <v>6</v>
      </c>
      <c r="L47">
        <f t="shared" si="0"/>
        <v>1.791759469228055</v>
      </c>
      <c r="N47" t="s">
        <v>91</v>
      </c>
      <c r="O47">
        <f>TDIST(ABS(O46),$P44,2)</f>
        <v>4.3614760976398673E-2</v>
      </c>
      <c r="P47">
        <f t="shared" ref="P47:W47" si="5">TDIST(ABS(P46),$P44,2)</f>
        <v>7.218215556463789E-2</v>
      </c>
      <c r="Q47">
        <f t="shared" si="5"/>
        <v>4.2158719180860433E-3</v>
      </c>
      <c r="R47">
        <f t="shared" si="5"/>
        <v>9.4803030376225506E-2</v>
      </c>
      <c r="S47">
        <f t="shared" si="5"/>
        <v>0.47699929103872829</v>
      </c>
      <c r="T47">
        <f t="shared" si="5"/>
        <v>1.4725930334290796E-2</v>
      </c>
      <c r="U47">
        <f t="shared" si="5"/>
        <v>0.32969909791004115</v>
      </c>
      <c r="V47">
        <f t="shared" si="5"/>
        <v>5.2589588678124852E-9</v>
      </c>
      <c r="W47">
        <f t="shared" si="5"/>
        <v>8.9701723211298E-3</v>
      </c>
    </row>
    <row r="48" spans="1:24" x14ac:dyDescent="0.25">
      <c r="A48">
        <v>1</v>
      </c>
      <c r="B48">
        <v>47</v>
      </c>
      <c r="C48">
        <v>45</v>
      </c>
      <c r="D48">
        <v>5000</v>
      </c>
      <c r="E48">
        <v>-53</v>
      </c>
      <c r="F48">
        <v>300</v>
      </c>
      <c r="G48">
        <v>5700</v>
      </c>
      <c r="H48">
        <v>19</v>
      </c>
      <c r="I48">
        <v>43.88</v>
      </c>
      <c r="J48">
        <v>3</v>
      </c>
      <c r="K48">
        <v>5</v>
      </c>
      <c r="L48">
        <f t="shared" si="0"/>
        <v>1.6094379124341003</v>
      </c>
    </row>
    <row r="49" spans="1:22" x14ac:dyDescent="0.25">
      <c r="A49">
        <v>1</v>
      </c>
      <c r="B49">
        <v>48</v>
      </c>
      <c r="C49">
        <v>51</v>
      </c>
      <c r="D49">
        <v>5000</v>
      </c>
      <c r="E49">
        <v>-43</v>
      </c>
      <c r="F49">
        <v>300</v>
      </c>
      <c r="G49">
        <v>5730</v>
      </c>
      <c r="H49">
        <v>19</v>
      </c>
      <c r="I49">
        <v>49.1</v>
      </c>
      <c r="J49">
        <v>11</v>
      </c>
      <c r="K49">
        <v>4</v>
      </c>
      <c r="L49">
        <f t="shared" si="0"/>
        <v>1.3862943611198906</v>
      </c>
    </row>
    <row r="50" spans="1:22" x14ac:dyDescent="0.25">
      <c r="A50">
        <v>1</v>
      </c>
      <c r="B50">
        <v>49</v>
      </c>
      <c r="C50">
        <v>53</v>
      </c>
      <c r="D50">
        <v>5000</v>
      </c>
      <c r="E50">
        <v>7</v>
      </c>
      <c r="F50">
        <v>300</v>
      </c>
      <c r="G50">
        <v>5690</v>
      </c>
      <c r="H50">
        <v>19</v>
      </c>
      <c r="I50">
        <v>49.1</v>
      </c>
      <c r="J50">
        <v>7</v>
      </c>
      <c r="K50">
        <v>4</v>
      </c>
      <c r="L50">
        <f t="shared" si="0"/>
        <v>1.3862943611198906</v>
      </c>
    </row>
    <row r="51" spans="1:22" x14ac:dyDescent="0.25">
      <c r="A51">
        <v>1</v>
      </c>
      <c r="B51">
        <v>50</v>
      </c>
      <c r="C51">
        <v>50</v>
      </c>
      <c r="D51">
        <v>5000</v>
      </c>
      <c r="E51">
        <v>24</v>
      </c>
      <c r="F51">
        <v>300</v>
      </c>
      <c r="G51">
        <v>5640</v>
      </c>
      <c r="H51">
        <v>68</v>
      </c>
      <c r="I51">
        <v>42.08</v>
      </c>
      <c r="J51">
        <v>5</v>
      </c>
      <c r="K51">
        <v>6</v>
      </c>
      <c r="L51">
        <f t="shared" si="0"/>
        <v>1.791759469228055</v>
      </c>
    </row>
    <row r="52" spans="1:22" x14ac:dyDescent="0.25">
      <c r="A52">
        <v>1</v>
      </c>
      <c r="B52">
        <v>51</v>
      </c>
      <c r="C52">
        <v>60</v>
      </c>
      <c r="D52">
        <v>1341</v>
      </c>
      <c r="E52">
        <v>19</v>
      </c>
      <c r="F52">
        <v>150</v>
      </c>
      <c r="G52">
        <v>5720</v>
      </c>
      <c r="H52">
        <v>63</v>
      </c>
      <c r="I52">
        <v>59.18</v>
      </c>
      <c r="J52">
        <v>6</v>
      </c>
      <c r="K52">
        <v>10</v>
      </c>
      <c r="L52">
        <f t="shared" si="0"/>
        <v>2.3025850929940459</v>
      </c>
    </row>
    <row r="53" spans="1:22" ht="34.799999999999997" x14ac:dyDescent="0.3">
      <c r="A53">
        <v>1</v>
      </c>
      <c r="B53">
        <v>52</v>
      </c>
      <c r="C53">
        <v>54</v>
      </c>
      <c r="D53">
        <v>1318</v>
      </c>
      <c r="E53">
        <v>2</v>
      </c>
      <c r="F53">
        <v>150</v>
      </c>
      <c r="G53">
        <v>5740</v>
      </c>
      <c r="H53">
        <v>54</v>
      </c>
      <c r="I53">
        <v>64.58</v>
      </c>
      <c r="J53">
        <v>3</v>
      </c>
      <c r="K53">
        <v>15</v>
      </c>
      <c r="L53">
        <f t="shared" si="0"/>
        <v>2.7080502011022101</v>
      </c>
      <c r="O53" s="1" t="s">
        <v>30</v>
      </c>
      <c r="P53" s="1" t="s">
        <v>28</v>
      </c>
      <c r="Q53" s="1" t="s">
        <v>27</v>
      </c>
      <c r="R53" s="1" t="s">
        <v>31</v>
      </c>
      <c r="S53" s="1" t="s">
        <v>25</v>
      </c>
      <c r="T53" s="1" t="s">
        <v>24</v>
      </c>
      <c r="U53" s="1" t="s">
        <v>23</v>
      </c>
      <c r="V53" s="1" t="s">
        <v>15</v>
      </c>
    </row>
    <row r="54" spans="1:22" x14ac:dyDescent="0.25">
      <c r="A54">
        <v>1</v>
      </c>
      <c r="B54">
        <v>53</v>
      </c>
      <c r="C54">
        <v>53</v>
      </c>
      <c r="D54">
        <v>885</v>
      </c>
      <c r="E54">
        <v>-4</v>
      </c>
      <c r="F54">
        <v>80</v>
      </c>
      <c r="G54">
        <v>5740</v>
      </c>
      <c r="H54">
        <v>47</v>
      </c>
      <c r="I54">
        <v>67.099999999999994</v>
      </c>
      <c r="J54">
        <v>3</v>
      </c>
      <c r="K54">
        <v>23</v>
      </c>
      <c r="L54">
        <f t="shared" si="0"/>
        <v>3.1354942159291497</v>
      </c>
      <c r="O54">
        <f t="array" ref="O54:V58">LINEST(lny,xstep3,1,1)</f>
        <v>-4.0852436160628808E-2</v>
      </c>
      <c r="P54">
        <v>3.6446616735478048E-3</v>
      </c>
      <c r="Q54">
        <v>1.9886191396938087E-3</v>
      </c>
      <c r="R54">
        <v>-7.1484453106898107E-4</v>
      </c>
      <c r="S54">
        <v>-6.8108248821049409E-5</v>
      </c>
      <c r="T54">
        <v>6.1623623313507387E-3</v>
      </c>
      <c r="U54">
        <v>1.1728878630973823E-2</v>
      </c>
      <c r="V54">
        <v>-9.9595487020489841</v>
      </c>
    </row>
    <row r="55" spans="1:22" x14ac:dyDescent="0.25">
      <c r="A55">
        <v>1</v>
      </c>
      <c r="B55">
        <v>54</v>
      </c>
      <c r="C55">
        <v>53</v>
      </c>
      <c r="D55">
        <v>360</v>
      </c>
      <c r="E55">
        <v>3</v>
      </c>
      <c r="F55">
        <v>40</v>
      </c>
      <c r="G55">
        <v>5740</v>
      </c>
      <c r="H55">
        <v>56</v>
      </c>
      <c r="I55">
        <v>67.099999999999994</v>
      </c>
      <c r="J55">
        <v>3</v>
      </c>
      <c r="K55">
        <v>17</v>
      </c>
      <c r="L55">
        <f t="shared" si="0"/>
        <v>2.8332133440562162</v>
      </c>
      <c r="O55">
        <v>1.9638288437837739E-2</v>
      </c>
      <c r="P55">
        <v>2.0801167193184936E-3</v>
      </c>
      <c r="Q55">
        <v>6.419190378471279E-4</v>
      </c>
      <c r="R55">
        <v>4.5425314402925044E-4</v>
      </c>
      <c r="S55">
        <v>2.4566829845765816E-5</v>
      </c>
      <c r="T55">
        <v>6.1355054906017349E-3</v>
      </c>
      <c r="U55">
        <v>1.7215099905942804E-3</v>
      </c>
      <c r="V55">
        <v>3.5559984910594316</v>
      </c>
    </row>
    <row r="56" spans="1:22" x14ac:dyDescent="0.25">
      <c r="A56">
        <v>1</v>
      </c>
      <c r="B56">
        <v>55</v>
      </c>
      <c r="C56">
        <v>44</v>
      </c>
      <c r="D56">
        <v>3497</v>
      </c>
      <c r="E56">
        <v>73</v>
      </c>
      <c r="F56">
        <v>40</v>
      </c>
      <c r="G56">
        <v>5670</v>
      </c>
      <c r="H56">
        <v>61</v>
      </c>
      <c r="I56">
        <v>49.46</v>
      </c>
      <c r="J56">
        <v>7</v>
      </c>
      <c r="K56">
        <v>7</v>
      </c>
      <c r="L56">
        <f t="shared" si="0"/>
        <v>1.9459101490553132</v>
      </c>
      <c r="O56">
        <v>0.69337877791905422</v>
      </c>
      <c r="P56">
        <v>0.32989582133986939</v>
      </c>
      <c r="Q56" t="e">
        <v>#N/A</v>
      </c>
      <c r="R56" t="e">
        <v>#N/A</v>
      </c>
      <c r="S56" t="e">
        <v>#N/A</v>
      </c>
      <c r="T56" t="e">
        <v>#N/A</v>
      </c>
      <c r="U56" t="e">
        <v>#N/A</v>
      </c>
      <c r="V56" t="e">
        <v>#N/A</v>
      </c>
    </row>
    <row r="57" spans="1:22" x14ac:dyDescent="0.25">
      <c r="A57">
        <v>1</v>
      </c>
      <c r="B57">
        <v>56</v>
      </c>
      <c r="C57">
        <v>40</v>
      </c>
      <c r="D57">
        <v>5000</v>
      </c>
      <c r="E57">
        <v>73</v>
      </c>
      <c r="F57">
        <v>80</v>
      </c>
      <c r="G57">
        <v>5550</v>
      </c>
      <c r="H57">
        <v>74</v>
      </c>
      <c r="I57">
        <v>40.1</v>
      </c>
      <c r="J57">
        <v>10</v>
      </c>
      <c r="K57">
        <v>2</v>
      </c>
      <c r="L57">
        <f t="shared" si="0"/>
        <v>0.69314718055994529</v>
      </c>
      <c r="O57">
        <v>23.259629431554348</v>
      </c>
      <c r="P57">
        <v>72</v>
      </c>
      <c r="Q57" t="e">
        <v>#N/A</v>
      </c>
      <c r="R57" t="e">
        <v>#N/A</v>
      </c>
      <c r="S57" t="e">
        <v>#N/A</v>
      </c>
      <c r="T57" t="e">
        <v>#N/A</v>
      </c>
      <c r="U57" t="e">
        <v>#N/A</v>
      </c>
      <c r="V57" t="e">
        <v>#N/A</v>
      </c>
    </row>
    <row r="58" spans="1:22" x14ac:dyDescent="0.25">
      <c r="A58">
        <v>1</v>
      </c>
      <c r="B58">
        <v>57</v>
      </c>
      <c r="C58">
        <v>30</v>
      </c>
      <c r="D58">
        <v>5000</v>
      </c>
      <c r="E58">
        <v>44</v>
      </c>
      <c r="F58">
        <v>300</v>
      </c>
      <c r="G58">
        <v>5470</v>
      </c>
      <c r="H58">
        <v>46</v>
      </c>
      <c r="I58">
        <v>29.3</v>
      </c>
      <c r="J58">
        <v>7</v>
      </c>
      <c r="K58">
        <v>3</v>
      </c>
      <c r="L58">
        <f t="shared" si="0"/>
        <v>1.0986122886681098</v>
      </c>
      <c r="O58">
        <v>17.719622297287216</v>
      </c>
      <c r="P58">
        <v>7.835850211500504</v>
      </c>
      <c r="Q58" t="e">
        <v>#N/A</v>
      </c>
      <c r="R58" t="e">
        <v>#N/A</v>
      </c>
      <c r="S58" t="e">
        <v>#N/A</v>
      </c>
      <c r="T58" t="e">
        <v>#N/A</v>
      </c>
      <c r="U58" t="e">
        <v>#N/A</v>
      </c>
      <c r="V58" t="e">
        <v>#N/A</v>
      </c>
    </row>
    <row r="59" spans="1:22" x14ac:dyDescent="0.25">
      <c r="A59">
        <v>1</v>
      </c>
      <c r="B59">
        <v>58</v>
      </c>
      <c r="C59">
        <v>25</v>
      </c>
      <c r="D59">
        <v>5000</v>
      </c>
      <c r="E59">
        <v>39</v>
      </c>
      <c r="F59">
        <v>200</v>
      </c>
      <c r="G59">
        <v>5320</v>
      </c>
      <c r="H59">
        <v>45</v>
      </c>
      <c r="I59">
        <v>27.5</v>
      </c>
      <c r="J59">
        <v>11</v>
      </c>
      <c r="K59">
        <v>3</v>
      </c>
      <c r="L59">
        <f t="shared" si="0"/>
        <v>1.0986122886681098</v>
      </c>
      <c r="N59" t="s">
        <v>90</v>
      </c>
      <c r="O59">
        <f>O54/O55</f>
        <v>-2.0802442274916926</v>
      </c>
      <c r="P59">
        <f t="shared" ref="P59:V59" si="6">P54/P55</f>
        <v>1.7521428676088433</v>
      </c>
      <c r="Q59">
        <f t="shared" si="6"/>
        <v>3.0979282782502477</v>
      </c>
      <c r="R59">
        <f t="shared" si="6"/>
        <v>-1.5736699689698803</v>
      </c>
      <c r="S59">
        <f t="shared" si="6"/>
        <v>-2.7723662047013411</v>
      </c>
      <c r="T59">
        <f t="shared" si="6"/>
        <v>1.0043772824896242</v>
      </c>
      <c r="U59">
        <f t="shared" si="6"/>
        <v>6.8131342223142788</v>
      </c>
      <c r="V59">
        <f t="shared" si="6"/>
        <v>-2.8007741642999844</v>
      </c>
    </row>
    <row r="60" spans="1:22" x14ac:dyDescent="0.25">
      <c r="A60">
        <v>1</v>
      </c>
      <c r="B60">
        <v>59</v>
      </c>
      <c r="C60">
        <v>40</v>
      </c>
      <c r="D60">
        <v>5000</v>
      </c>
      <c r="E60">
        <v>-12</v>
      </c>
      <c r="F60">
        <v>140</v>
      </c>
      <c r="G60">
        <v>5530</v>
      </c>
      <c r="H60">
        <v>43</v>
      </c>
      <c r="I60">
        <v>33.619999999999997</v>
      </c>
      <c r="J60">
        <v>3</v>
      </c>
      <c r="K60">
        <v>4</v>
      </c>
      <c r="L60">
        <f t="shared" si="0"/>
        <v>1.3862943611198906</v>
      </c>
      <c r="N60" t="s">
        <v>91</v>
      </c>
      <c r="O60">
        <f t="shared" ref="O60:V60" si="7">TDIST(ABS(O59),$P57,2)</f>
        <v>4.1062875977080082E-2</v>
      </c>
      <c r="P60">
        <f t="shared" si="7"/>
        <v>8.4006857827307949E-2</v>
      </c>
      <c r="Q60">
        <f t="shared" si="7"/>
        <v>2.7784246271070324E-3</v>
      </c>
      <c r="R60">
        <f t="shared" si="7"/>
        <v>0.1199480493190542</v>
      </c>
      <c r="S60">
        <f t="shared" si="7"/>
        <v>7.0794253526708061E-3</v>
      </c>
      <c r="T60">
        <f t="shared" si="7"/>
        <v>0.31856039798517177</v>
      </c>
      <c r="U60">
        <f t="shared" si="7"/>
        <v>2.4393542890492962E-9</v>
      </c>
      <c r="V60">
        <f t="shared" si="7"/>
        <v>6.541841381290092E-3</v>
      </c>
    </row>
    <row r="61" spans="1:22" x14ac:dyDescent="0.25">
      <c r="A61">
        <v>1</v>
      </c>
      <c r="B61">
        <v>60</v>
      </c>
      <c r="C61">
        <v>45</v>
      </c>
      <c r="D61">
        <v>5000</v>
      </c>
      <c r="E61">
        <v>-2</v>
      </c>
      <c r="F61">
        <v>140</v>
      </c>
      <c r="G61">
        <v>5600</v>
      </c>
      <c r="H61">
        <v>21</v>
      </c>
      <c r="I61">
        <v>39.020000000000003</v>
      </c>
      <c r="J61">
        <v>3</v>
      </c>
      <c r="K61">
        <v>6</v>
      </c>
      <c r="L61">
        <f t="shared" si="0"/>
        <v>1.791759469228055</v>
      </c>
    </row>
    <row r="62" spans="1:22" x14ac:dyDescent="0.25">
      <c r="A62">
        <v>1</v>
      </c>
      <c r="B62">
        <v>61</v>
      </c>
      <c r="C62">
        <v>51</v>
      </c>
      <c r="D62">
        <v>5000</v>
      </c>
      <c r="E62">
        <v>30</v>
      </c>
      <c r="F62">
        <v>140</v>
      </c>
      <c r="G62">
        <v>5660</v>
      </c>
      <c r="H62">
        <v>57</v>
      </c>
      <c r="I62">
        <v>42.08</v>
      </c>
      <c r="J62">
        <v>7</v>
      </c>
      <c r="K62">
        <v>7</v>
      </c>
      <c r="L62">
        <f t="shared" si="0"/>
        <v>1.9459101490553132</v>
      </c>
    </row>
    <row r="63" spans="1:22" x14ac:dyDescent="0.25">
      <c r="A63">
        <v>1</v>
      </c>
      <c r="B63">
        <v>62</v>
      </c>
      <c r="C63">
        <v>48</v>
      </c>
      <c r="D63">
        <v>3608</v>
      </c>
      <c r="E63">
        <v>24</v>
      </c>
      <c r="F63">
        <v>100</v>
      </c>
      <c r="G63">
        <v>5580</v>
      </c>
      <c r="H63">
        <v>42</v>
      </c>
      <c r="I63">
        <v>39.380000000000003</v>
      </c>
      <c r="J63">
        <v>5</v>
      </c>
      <c r="K63">
        <v>7</v>
      </c>
      <c r="L63">
        <f t="shared" si="0"/>
        <v>1.9459101490553132</v>
      </c>
    </row>
    <row r="64" spans="1:22" x14ac:dyDescent="0.25">
      <c r="A64">
        <v>1</v>
      </c>
      <c r="B64">
        <v>63</v>
      </c>
      <c r="C64">
        <v>45</v>
      </c>
      <c r="D64">
        <v>5000</v>
      </c>
      <c r="E64">
        <v>38</v>
      </c>
      <c r="F64">
        <v>140</v>
      </c>
      <c r="G64">
        <v>5510</v>
      </c>
      <c r="H64">
        <v>50</v>
      </c>
      <c r="I64">
        <v>32.9</v>
      </c>
      <c r="J64">
        <v>5</v>
      </c>
      <c r="K64">
        <v>6</v>
      </c>
      <c r="L64">
        <f t="shared" si="0"/>
        <v>1.791759469228055</v>
      </c>
    </row>
    <row r="65" spans="1:21" x14ac:dyDescent="0.25">
      <c r="A65">
        <v>1</v>
      </c>
      <c r="B65">
        <v>64</v>
      </c>
      <c r="C65">
        <v>47</v>
      </c>
      <c r="D65">
        <v>5000</v>
      </c>
      <c r="E65">
        <v>56</v>
      </c>
      <c r="F65">
        <v>200</v>
      </c>
      <c r="G65">
        <v>5530</v>
      </c>
      <c r="H65">
        <v>61</v>
      </c>
      <c r="I65">
        <v>35.6</v>
      </c>
      <c r="J65">
        <v>5</v>
      </c>
      <c r="K65">
        <v>3</v>
      </c>
      <c r="L65">
        <f t="shared" si="0"/>
        <v>1.0986122886681098</v>
      </c>
    </row>
    <row r="66" spans="1:21" ht="34.799999999999997" x14ac:dyDescent="0.3">
      <c r="A66">
        <v>1</v>
      </c>
      <c r="B66">
        <v>65</v>
      </c>
      <c r="C66">
        <v>43</v>
      </c>
      <c r="D66">
        <v>5000</v>
      </c>
      <c r="E66">
        <v>66</v>
      </c>
      <c r="F66">
        <v>120</v>
      </c>
      <c r="G66">
        <v>5620</v>
      </c>
      <c r="H66">
        <v>61</v>
      </c>
      <c r="I66">
        <v>34.340000000000003</v>
      </c>
      <c r="J66">
        <v>9</v>
      </c>
      <c r="K66">
        <v>2</v>
      </c>
      <c r="L66">
        <f t="shared" si="0"/>
        <v>0.69314718055994529</v>
      </c>
      <c r="O66" s="1" t="s">
        <v>30</v>
      </c>
      <c r="P66" s="1" t="s">
        <v>28</v>
      </c>
      <c r="Q66" s="1" t="s">
        <v>27</v>
      </c>
      <c r="R66" s="1" t="s">
        <v>31</v>
      </c>
      <c r="S66" s="1" t="s">
        <v>25</v>
      </c>
      <c r="T66" s="1" t="s">
        <v>23</v>
      </c>
      <c r="U66" s="1" t="s">
        <v>15</v>
      </c>
    </row>
    <row r="67" spans="1:21" x14ac:dyDescent="0.25">
      <c r="A67">
        <v>1</v>
      </c>
      <c r="B67">
        <v>66</v>
      </c>
      <c r="C67">
        <v>49</v>
      </c>
      <c r="D67">
        <v>613</v>
      </c>
      <c r="E67">
        <v>-27</v>
      </c>
      <c r="F67">
        <v>300</v>
      </c>
      <c r="G67">
        <v>5690</v>
      </c>
      <c r="H67">
        <v>60</v>
      </c>
      <c r="I67">
        <v>59.72</v>
      </c>
      <c r="J67">
        <v>0</v>
      </c>
      <c r="K67">
        <v>8</v>
      </c>
      <c r="L67">
        <f t="shared" ref="L67:L81" si="8">LN(K67)</f>
        <v>2.0794415416798357</v>
      </c>
      <c r="O67">
        <f t="array" ref="O67:U71">LINEST(lny,xstep4,1,1)</f>
        <v>-4.031356976813974E-2</v>
      </c>
      <c r="P67">
        <v>3.5509018840451582E-3</v>
      </c>
      <c r="Q67">
        <v>2.4143752773334156E-3</v>
      </c>
      <c r="R67">
        <v>-7.4211331210400635E-4</v>
      </c>
      <c r="S67">
        <v>-7.0492885655034474E-5</v>
      </c>
      <c r="T67">
        <v>1.2136825299056483E-2</v>
      </c>
      <c r="U67">
        <v>-12.075652668995637</v>
      </c>
    </row>
    <row r="68" spans="1:21" x14ac:dyDescent="0.25">
      <c r="A68">
        <v>1</v>
      </c>
      <c r="B68">
        <v>67</v>
      </c>
      <c r="C68">
        <v>56</v>
      </c>
      <c r="D68">
        <v>334</v>
      </c>
      <c r="E68">
        <v>-9</v>
      </c>
      <c r="F68">
        <v>300</v>
      </c>
      <c r="G68">
        <v>5760</v>
      </c>
      <c r="H68">
        <v>31</v>
      </c>
      <c r="I68">
        <v>64.400000000000006</v>
      </c>
      <c r="J68">
        <v>4</v>
      </c>
      <c r="K68">
        <v>12</v>
      </c>
      <c r="L68">
        <f t="shared" si="8"/>
        <v>2.4849066497880004</v>
      </c>
      <c r="O68">
        <v>1.9632137904715918E-2</v>
      </c>
      <c r="P68">
        <v>2.0781458366560621E-3</v>
      </c>
      <c r="Q68">
        <v>4.8207494870420214E-4</v>
      </c>
      <c r="R68">
        <v>4.5346831359780349E-4</v>
      </c>
      <c r="S68">
        <v>2.4453301476634433E-5</v>
      </c>
      <c r="T68">
        <v>1.6730092507418839E-3</v>
      </c>
      <c r="U68">
        <v>2.8648144235730362</v>
      </c>
    </row>
    <row r="69" spans="1:21" x14ac:dyDescent="0.25">
      <c r="A69">
        <v>1</v>
      </c>
      <c r="B69">
        <v>68</v>
      </c>
      <c r="C69">
        <v>53</v>
      </c>
      <c r="D69">
        <v>567</v>
      </c>
      <c r="E69">
        <v>13</v>
      </c>
      <c r="F69">
        <v>150</v>
      </c>
      <c r="G69">
        <v>5740</v>
      </c>
      <c r="H69">
        <v>66</v>
      </c>
      <c r="I69">
        <v>61.88</v>
      </c>
      <c r="J69">
        <v>3</v>
      </c>
      <c r="K69">
        <v>12</v>
      </c>
      <c r="L69">
        <f t="shared" si="8"/>
        <v>2.4849066497880004</v>
      </c>
      <c r="O69">
        <v>0.68908278580043103</v>
      </c>
      <c r="P69">
        <v>0.32991564550729091</v>
      </c>
      <c r="Q69" t="e">
        <v>#N/A</v>
      </c>
      <c r="R69" t="e">
        <v>#N/A</v>
      </c>
      <c r="S69" t="e">
        <v>#N/A</v>
      </c>
      <c r="T69" t="e">
        <v>#N/A</v>
      </c>
      <c r="U69" t="e">
        <v>#N/A</v>
      </c>
    </row>
    <row r="70" spans="1:21" x14ac:dyDescent="0.25">
      <c r="A70">
        <v>1</v>
      </c>
      <c r="B70">
        <v>69</v>
      </c>
      <c r="C70">
        <v>61</v>
      </c>
      <c r="D70">
        <v>488</v>
      </c>
      <c r="E70">
        <v>-20</v>
      </c>
      <c r="F70">
        <v>2</v>
      </c>
      <c r="G70">
        <v>5780</v>
      </c>
      <c r="H70">
        <v>53</v>
      </c>
      <c r="I70">
        <v>64.94</v>
      </c>
      <c r="J70">
        <v>5</v>
      </c>
      <c r="K70">
        <v>16</v>
      </c>
      <c r="L70">
        <f t="shared" si="8"/>
        <v>2.7725887222397811</v>
      </c>
      <c r="O70">
        <v>26.964864528827796</v>
      </c>
      <c r="P70">
        <v>73</v>
      </c>
      <c r="Q70" t="e">
        <v>#N/A</v>
      </c>
      <c r="R70" t="e">
        <v>#N/A</v>
      </c>
      <c r="S70" t="e">
        <v>#N/A</v>
      </c>
      <c r="T70" t="e">
        <v>#N/A</v>
      </c>
      <c r="U70" t="e">
        <v>#N/A</v>
      </c>
    </row>
    <row r="71" spans="1:21" x14ac:dyDescent="0.25">
      <c r="A71">
        <v>1</v>
      </c>
      <c r="B71">
        <v>70</v>
      </c>
      <c r="C71">
        <v>63</v>
      </c>
      <c r="D71">
        <v>531</v>
      </c>
      <c r="E71">
        <v>-15</v>
      </c>
      <c r="F71">
        <v>50</v>
      </c>
      <c r="G71">
        <v>5790</v>
      </c>
      <c r="H71">
        <v>42</v>
      </c>
      <c r="I71">
        <v>71.06</v>
      </c>
      <c r="J71">
        <v>2</v>
      </c>
      <c r="K71">
        <v>9</v>
      </c>
      <c r="L71">
        <f t="shared" si="8"/>
        <v>2.1972245773362196</v>
      </c>
      <c r="O71">
        <v>17.609836188801772</v>
      </c>
      <c r="P71">
        <v>7.9456363199859483</v>
      </c>
      <c r="Q71" t="e">
        <v>#N/A</v>
      </c>
      <c r="R71" t="e">
        <v>#N/A</v>
      </c>
      <c r="S71" t="e">
        <v>#N/A</v>
      </c>
      <c r="T71" t="e">
        <v>#N/A</v>
      </c>
      <c r="U71" t="e">
        <v>#N/A</v>
      </c>
    </row>
    <row r="72" spans="1:21" x14ac:dyDescent="0.25">
      <c r="A72">
        <v>1</v>
      </c>
      <c r="B72">
        <v>71</v>
      </c>
      <c r="C72">
        <v>70</v>
      </c>
      <c r="D72">
        <v>508</v>
      </c>
      <c r="E72">
        <v>7</v>
      </c>
      <c r="F72">
        <v>70</v>
      </c>
      <c r="G72">
        <v>5760</v>
      </c>
      <c r="H72">
        <v>60</v>
      </c>
      <c r="I72">
        <v>66.56</v>
      </c>
      <c r="J72">
        <v>3</v>
      </c>
      <c r="K72">
        <v>24</v>
      </c>
      <c r="L72">
        <f t="shared" si="8"/>
        <v>3.1780538303479458</v>
      </c>
      <c r="N72" t="s">
        <v>90</v>
      </c>
      <c r="O72">
        <f>O67/O68</f>
        <v>-2.053447768337846</v>
      </c>
      <c r="P72">
        <f t="shared" ref="P72:U72" si="9">P67/P68</f>
        <v>1.7086875335750753</v>
      </c>
      <c r="Q72">
        <f t="shared" si="9"/>
        <v>5.0082985722928735</v>
      </c>
      <c r="R72">
        <f t="shared" si="9"/>
        <v>-1.63652738207021</v>
      </c>
      <c r="S72">
        <f t="shared" si="9"/>
        <v>-2.8827553499224505</v>
      </c>
      <c r="T72">
        <f t="shared" si="9"/>
        <v>7.254487859929343</v>
      </c>
      <c r="U72">
        <f t="shared" si="9"/>
        <v>-4.2151605247556372</v>
      </c>
    </row>
    <row r="73" spans="1:21" x14ac:dyDescent="0.25">
      <c r="A73">
        <v>1</v>
      </c>
      <c r="B73">
        <v>72</v>
      </c>
      <c r="C73">
        <v>57</v>
      </c>
      <c r="D73">
        <v>1571</v>
      </c>
      <c r="E73">
        <v>68</v>
      </c>
      <c r="F73">
        <v>17</v>
      </c>
      <c r="G73">
        <v>5700</v>
      </c>
      <c r="H73">
        <v>82</v>
      </c>
      <c r="I73">
        <v>56.3</v>
      </c>
      <c r="J73">
        <v>4</v>
      </c>
      <c r="K73">
        <v>13</v>
      </c>
      <c r="L73">
        <f t="shared" si="8"/>
        <v>2.5649493574615367</v>
      </c>
      <c r="N73" t="s">
        <v>91</v>
      </c>
      <c r="O73">
        <f t="shared" ref="O73:U73" si="10">TDIST(ABS(O72),$P70,2)</f>
        <v>4.3612223506633324E-2</v>
      </c>
      <c r="P73">
        <f t="shared" si="10"/>
        <v>9.1757657599885203E-2</v>
      </c>
      <c r="Q73">
        <f t="shared" si="10"/>
        <v>3.694054170088182E-6</v>
      </c>
      <c r="R73">
        <f t="shared" si="10"/>
        <v>0.10603366916282878</v>
      </c>
      <c r="S73">
        <f t="shared" si="10"/>
        <v>5.1753829748658184E-3</v>
      </c>
      <c r="T73">
        <f t="shared" si="10"/>
        <v>3.5051564271416334E-10</v>
      </c>
      <c r="U73">
        <f t="shared" si="10"/>
        <v>7.0553434474993364E-5</v>
      </c>
    </row>
    <row r="74" spans="1:21" x14ac:dyDescent="0.25">
      <c r="A74">
        <v>1</v>
      </c>
      <c r="B74">
        <v>73</v>
      </c>
      <c r="C74">
        <v>35</v>
      </c>
      <c r="D74">
        <v>721</v>
      </c>
      <c r="E74">
        <v>28</v>
      </c>
      <c r="F74">
        <v>140</v>
      </c>
      <c r="G74">
        <v>5680</v>
      </c>
      <c r="H74">
        <v>57</v>
      </c>
      <c r="I74">
        <v>55.4</v>
      </c>
      <c r="J74">
        <v>4</v>
      </c>
      <c r="K74">
        <v>8</v>
      </c>
      <c r="L74">
        <f t="shared" si="8"/>
        <v>2.0794415416798357</v>
      </c>
    </row>
    <row r="75" spans="1:21" x14ac:dyDescent="0.25">
      <c r="A75">
        <v>1</v>
      </c>
      <c r="B75">
        <v>74</v>
      </c>
      <c r="C75">
        <v>52</v>
      </c>
      <c r="D75">
        <v>505</v>
      </c>
      <c r="E75">
        <v>-49</v>
      </c>
      <c r="F75">
        <v>140</v>
      </c>
      <c r="G75">
        <v>5720</v>
      </c>
      <c r="H75">
        <v>21</v>
      </c>
      <c r="I75">
        <v>67.28</v>
      </c>
      <c r="J75">
        <v>5</v>
      </c>
      <c r="K75">
        <v>10</v>
      </c>
      <c r="L75">
        <f t="shared" si="8"/>
        <v>2.3025850929940459</v>
      </c>
    </row>
    <row r="76" spans="1:21" x14ac:dyDescent="0.25">
      <c r="A76">
        <v>1</v>
      </c>
      <c r="B76">
        <v>75</v>
      </c>
      <c r="C76">
        <v>59</v>
      </c>
      <c r="D76">
        <v>377</v>
      </c>
      <c r="E76">
        <v>-27</v>
      </c>
      <c r="F76">
        <v>300</v>
      </c>
      <c r="G76">
        <v>5720</v>
      </c>
      <c r="H76">
        <v>19</v>
      </c>
      <c r="I76">
        <v>73.22</v>
      </c>
      <c r="J76">
        <v>5</v>
      </c>
      <c r="K76">
        <v>8</v>
      </c>
      <c r="L76">
        <f t="shared" si="8"/>
        <v>2.0794415416798357</v>
      </c>
    </row>
    <row r="77" spans="1:21" x14ac:dyDescent="0.25">
      <c r="A77">
        <v>1</v>
      </c>
      <c r="B77">
        <v>76</v>
      </c>
      <c r="C77">
        <v>67</v>
      </c>
      <c r="D77">
        <v>442</v>
      </c>
      <c r="E77">
        <v>-9</v>
      </c>
      <c r="F77">
        <v>200</v>
      </c>
      <c r="G77">
        <v>5730</v>
      </c>
      <c r="H77">
        <v>32</v>
      </c>
      <c r="I77">
        <v>75.739999999999995</v>
      </c>
      <c r="J77">
        <v>4</v>
      </c>
      <c r="K77">
        <v>9</v>
      </c>
      <c r="L77">
        <f t="shared" si="8"/>
        <v>2.1972245773362196</v>
      </c>
    </row>
    <row r="78" spans="1:21" ht="17.399999999999999" x14ac:dyDescent="0.3">
      <c r="A78">
        <v>1</v>
      </c>
      <c r="B78">
        <v>77</v>
      </c>
      <c r="C78">
        <v>57</v>
      </c>
      <c r="D78">
        <v>902</v>
      </c>
      <c r="E78">
        <v>54</v>
      </c>
      <c r="F78">
        <v>250</v>
      </c>
      <c r="G78">
        <v>5710</v>
      </c>
      <c r="H78">
        <v>77</v>
      </c>
      <c r="I78">
        <v>60.44</v>
      </c>
      <c r="J78">
        <v>5</v>
      </c>
      <c r="K78">
        <v>10</v>
      </c>
      <c r="L78">
        <f t="shared" si="8"/>
        <v>2.3025850929940459</v>
      </c>
      <c r="O78" s="1" t="s">
        <v>30</v>
      </c>
      <c r="P78" s="1" t="s">
        <v>28</v>
      </c>
      <c r="Q78" s="1" t="s">
        <v>27</v>
      </c>
      <c r="R78" s="1" t="s">
        <v>25</v>
      </c>
      <c r="S78" s="1" t="s">
        <v>23</v>
      </c>
      <c r="T78" s="1" t="s">
        <v>15</v>
      </c>
    </row>
    <row r="79" spans="1:21" x14ac:dyDescent="0.25">
      <c r="A79">
        <v>1</v>
      </c>
      <c r="B79">
        <v>78</v>
      </c>
      <c r="C79">
        <v>42</v>
      </c>
      <c r="D79">
        <v>1381</v>
      </c>
      <c r="E79">
        <v>4</v>
      </c>
      <c r="F79">
        <v>60</v>
      </c>
      <c r="G79">
        <v>5720</v>
      </c>
      <c r="H79">
        <v>71</v>
      </c>
      <c r="I79">
        <v>56.3</v>
      </c>
      <c r="J79">
        <v>4</v>
      </c>
      <c r="K79">
        <v>14</v>
      </c>
      <c r="L79">
        <f t="shared" si="8"/>
        <v>2.6390573296152584</v>
      </c>
      <c r="O79">
        <f t="array" ref="O79:T83">LINEST(lny,xstep5,1,1)</f>
        <v>-4.3262305481915522E-2</v>
      </c>
      <c r="P79">
        <v>4.3442966728575033E-3</v>
      </c>
      <c r="Q79">
        <v>2.4641911966152832E-3</v>
      </c>
      <c r="R79">
        <v>-8.1764834155087775E-5</v>
      </c>
      <c r="S79">
        <v>1.1951027197820738E-2</v>
      </c>
      <c r="T79">
        <v>-12.462387265079229</v>
      </c>
    </row>
    <row r="80" spans="1:21" x14ac:dyDescent="0.25">
      <c r="A80">
        <v>1</v>
      </c>
      <c r="B80">
        <v>79</v>
      </c>
      <c r="C80">
        <v>55</v>
      </c>
      <c r="D80">
        <v>5000</v>
      </c>
      <c r="E80">
        <v>-16</v>
      </c>
      <c r="F80">
        <v>100</v>
      </c>
      <c r="G80">
        <v>5710</v>
      </c>
      <c r="H80">
        <v>19</v>
      </c>
      <c r="I80">
        <v>50</v>
      </c>
      <c r="J80">
        <v>3</v>
      </c>
      <c r="K80">
        <v>9</v>
      </c>
      <c r="L80">
        <f t="shared" si="8"/>
        <v>2.1972245773362196</v>
      </c>
      <c r="O80">
        <v>1.976971096065918E-2</v>
      </c>
      <c r="P80">
        <v>2.0435917462756493E-3</v>
      </c>
      <c r="Q80">
        <v>4.8653785730843642E-4</v>
      </c>
      <c r="R80">
        <v>2.3727797017075705E-5</v>
      </c>
      <c r="S80">
        <v>1.6879735895200575E-3</v>
      </c>
      <c r="T80">
        <v>2.8872440779842687</v>
      </c>
    </row>
    <row r="81" spans="1:20" x14ac:dyDescent="0.25">
      <c r="A81">
        <v>1</v>
      </c>
      <c r="B81">
        <v>80</v>
      </c>
      <c r="C81">
        <v>40</v>
      </c>
      <c r="D81">
        <v>5000</v>
      </c>
      <c r="E81">
        <v>38</v>
      </c>
      <c r="F81">
        <v>150</v>
      </c>
      <c r="G81">
        <v>5600</v>
      </c>
      <c r="H81">
        <v>45</v>
      </c>
      <c r="I81">
        <v>46.94</v>
      </c>
      <c r="J81">
        <v>6</v>
      </c>
      <c r="K81">
        <v>11</v>
      </c>
      <c r="L81">
        <f t="shared" si="8"/>
        <v>2.3978952727983707</v>
      </c>
      <c r="O81">
        <v>0.6776758641081958</v>
      </c>
      <c r="P81">
        <v>0.33363569697091322</v>
      </c>
      <c r="Q81" t="e">
        <v>#N/A</v>
      </c>
      <c r="R81" t="e">
        <v>#N/A</v>
      </c>
      <c r="S81" t="e">
        <v>#N/A</v>
      </c>
      <c r="T81" t="e">
        <v>#N/A</v>
      </c>
    </row>
    <row r="82" spans="1:20" x14ac:dyDescent="0.25">
      <c r="O82">
        <v>31.116511833814315</v>
      </c>
      <c r="P82">
        <v>74</v>
      </c>
      <c r="Q82" t="e">
        <v>#N/A</v>
      </c>
      <c r="R82" t="e">
        <v>#N/A</v>
      </c>
      <c r="S82" t="e">
        <v>#N/A</v>
      </c>
      <c r="T82" t="e">
        <v>#N/A</v>
      </c>
    </row>
    <row r="83" spans="1:20" x14ac:dyDescent="0.25">
      <c r="O83">
        <v>17.318326915085962</v>
      </c>
      <c r="P83">
        <v>8.2371455937017597</v>
      </c>
      <c r="Q83" t="e">
        <v>#N/A</v>
      </c>
      <c r="R83" t="e">
        <v>#N/A</v>
      </c>
      <c r="S83" t="e">
        <v>#N/A</v>
      </c>
      <c r="T83" t="e">
        <v>#N/A</v>
      </c>
    </row>
    <row r="84" spans="1:20" x14ac:dyDescent="0.25">
      <c r="N84" t="s">
        <v>90</v>
      </c>
      <c r="O84">
        <f t="shared" ref="O84:T84" si="11">O79/O80</f>
        <v>-2.1883124931874587</v>
      </c>
      <c r="P84">
        <f t="shared" si="11"/>
        <v>2.1258143564020462</v>
      </c>
      <c r="Q84">
        <f t="shared" si="11"/>
        <v>5.0647470892550315</v>
      </c>
      <c r="R84">
        <f t="shared" si="11"/>
        <v>-3.4459513496447109</v>
      </c>
      <c r="S84">
        <f t="shared" si="11"/>
        <v>7.0801031911990879</v>
      </c>
      <c r="T84">
        <f t="shared" si="11"/>
        <v>-4.3163608370026871</v>
      </c>
    </row>
    <row r="85" spans="1:20" x14ac:dyDescent="0.25">
      <c r="D85" t="s">
        <v>93</v>
      </c>
      <c r="N85" t="s">
        <v>91</v>
      </c>
      <c r="O85">
        <f t="shared" ref="O85:T85" si="12">TDIST(ABS(O84),$P82,2)</f>
        <v>3.1803435718022861E-2</v>
      </c>
      <c r="P85">
        <f t="shared" si="12"/>
        <v>3.6855414962156989E-2</v>
      </c>
      <c r="Q85">
        <f t="shared" si="12"/>
        <v>2.9040321258582185E-6</v>
      </c>
      <c r="R85">
        <f t="shared" si="12"/>
        <v>9.412797419108555E-4</v>
      </c>
      <c r="S85">
        <f t="shared" si="12"/>
        <v>6.9677404949442919E-10</v>
      </c>
      <c r="T85">
        <f t="shared" si="12"/>
        <v>4.8457306290519464E-5</v>
      </c>
    </row>
    <row r="86" spans="1:20" ht="17.399999999999999" x14ac:dyDescent="0.3">
      <c r="C86" s="1" t="s">
        <v>15</v>
      </c>
      <c r="D86" s="1" t="s">
        <v>23</v>
      </c>
      <c r="E86" s="1" t="s">
        <v>24</v>
      </c>
      <c r="F86" s="1" t="s">
        <v>25</v>
      </c>
      <c r="G86" s="1" t="s">
        <v>26</v>
      </c>
      <c r="H86" s="1" t="s">
        <v>31</v>
      </c>
      <c r="I86" s="1" t="s">
        <v>27</v>
      </c>
      <c r="J86" s="1" t="s">
        <v>28</v>
      </c>
      <c r="K86" s="1" t="s">
        <v>30</v>
      </c>
      <c r="L86" s="1"/>
      <c r="M86" s="1"/>
    </row>
    <row r="87" spans="1:20" ht="20.399999999999999" x14ac:dyDescent="0.35">
      <c r="C87">
        <v>1</v>
      </c>
      <c r="D87">
        <v>1</v>
      </c>
      <c r="E87">
        <v>40</v>
      </c>
      <c r="F87">
        <v>2693</v>
      </c>
      <c r="G87">
        <v>-25</v>
      </c>
      <c r="H87">
        <v>250</v>
      </c>
      <c r="I87">
        <v>5710</v>
      </c>
      <c r="J87">
        <v>28</v>
      </c>
      <c r="K87">
        <v>4</v>
      </c>
      <c r="O87" s="18" t="s">
        <v>97</v>
      </c>
      <c r="P87" s="18"/>
      <c r="Q87" s="18"/>
      <c r="R87" s="18"/>
      <c r="S87" s="18"/>
    </row>
    <row r="88" spans="1:20" ht="20.399999999999999" x14ac:dyDescent="0.35">
      <c r="C88">
        <v>1</v>
      </c>
      <c r="D88">
        <v>2</v>
      </c>
      <c r="E88">
        <v>45</v>
      </c>
      <c r="F88">
        <v>590</v>
      </c>
      <c r="G88">
        <v>-24</v>
      </c>
      <c r="H88">
        <v>100</v>
      </c>
      <c r="I88">
        <v>5700</v>
      </c>
      <c r="J88">
        <v>37</v>
      </c>
      <c r="K88">
        <v>3</v>
      </c>
      <c r="O88" s="18"/>
      <c r="P88" s="18"/>
      <c r="Q88" s="18"/>
      <c r="R88" s="18"/>
      <c r="S88" s="18"/>
    </row>
    <row r="89" spans="1:20" ht="20.399999999999999" x14ac:dyDescent="0.35">
      <c r="C89">
        <v>1</v>
      </c>
      <c r="D89">
        <v>3</v>
      </c>
      <c r="E89">
        <v>54</v>
      </c>
      <c r="F89">
        <v>1450</v>
      </c>
      <c r="G89">
        <v>25</v>
      </c>
      <c r="H89">
        <v>60</v>
      </c>
      <c r="I89">
        <v>5760</v>
      </c>
      <c r="J89">
        <v>51</v>
      </c>
      <c r="K89">
        <v>3</v>
      </c>
      <c r="O89" s="18" t="s">
        <v>98</v>
      </c>
      <c r="P89" s="18"/>
      <c r="Q89" s="18"/>
      <c r="R89" s="18"/>
      <c r="S89" s="18"/>
    </row>
    <row r="90" spans="1:20" x14ac:dyDescent="0.25">
      <c r="C90">
        <v>1</v>
      </c>
      <c r="D90">
        <v>4</v>
      </c>
      <c r="E90">
        <v>35</v>
      </c>
      <c r="F90">
        <v>1568</v>
      </c>
      <c r="G90">
        <v>15</v>
      </c>
      <c r="H90">
        <v>60</v>
      </c>
      <c r="I90">
        <v>5720</v>
      </c>
      <c r="J90">
        <v>69</v>
      </c>
      <c r="K90">
        <v>4</v>
      </c>
    </row>
    <row r="91" spans="1:20" x14ac:dyDescent="0.25">
      <c r="C91">
        <v>1</v>
      </c>
      <c r="D91">
        <v>5</v>
      </c>
      <c r="E91">
        <v>45</v>
      </c>
      <c r="F91">
        <v>2631</v>
      </c>
      <c r="G91">
        <v>-33</v>
      </c>
      <c r="H91">
        <v>100</v>
      </c>
      <c r="I91">
        <v>5790</v>
      </c>
      <c r="J91">
        <v>19</v>
      </c>
      <c r="K91">
        <v>6</v>
      </c>
    </row>
    <row r="92" spans="1:20" x14ac:dyDescent="0.25">
      <c r="C92">
        <v>1</v>
      </c>
      <c r="D92">
        <v>6</v>
      </c>
      <c r="E92">
        <v>55</v>
      </c>
      <c r="F92">
        <v>554</v>
      </c>
      <c r="G92">
        <v>-28</v>
      </c>
      <c r="H92">
        <v>250</v>
      </c>
      <c r="I92">
        <v>5790</v>
      </c>
      <c r="J92">
        <v>25</v>
      </c>
      <c r="K92">
        <v>3</v>
      </c>
      <c r="O92" t="s">
        <v>99</v>
      </c>
      <c r="R92" t="s">
        <v>100</v>
      </c>
    </row>
    <row r="93" spans="1:20" x14ac:dyDescent="0.25">
      <c r="C93">
        <v>1</v>
      </c>
      <c r="D93">
        <v>7</v>
      </c>
      <c r="E93">
        <v>41</v>
      </c>
      <c r="F93">
        <v>2083</v>
      </c>
      <c r="G93">
        <v>23</v>
      </c>
      <c r="H93">
        <v>120</v>
      </c>
      <c r="I93">
        <v>5700</v>
      </c>
      <c r="J93">
        <v>73</v>
      </c>
      <c r="K93">
        <v>3</v>
      </c>
      <c r="Q93">
        <v>10</v>
      </c>
      <c r="R93">
        <f>O30</f>
        <v>0.69615488965795225</v>
      </c>
    </row>
    <row r="94" spans="1:20" x14ac:dyDescent="0.25">
      <c r="C94">
        <v>1</v>
      </c>
      <c r="D94">
        <v>8</v>
      </c>
      <c r="E94">
        <v>44</v>
      </c>
      <c r="F94">
        <v>2654</v>
      </c>
      <c r="G94">
        <v>-2</v>
      </c>
      <c r="H94">
        <v>120</v>
      </c>
      <c r="I94">
        <v>5700</v>
      </c>
      <c r="J94">
        <v>59</v>
      </c>
      <c r="K94">
        <v>3</v>
      </c>
      <c r="Q94">
        <v>9</v>
      </c>
      <c r="R94">
        <f>O43</f>
        <v>0.69557032247992645</v>
      </c>
    </row>
    <row r="95" spans="1:20" x14ac:dyDescent="0.25">
      <c r="C95">
        <v>1</v>
      </c>
      <c r="D95">
        <v>9</v>
      </c>
      <c r="E95">
        <v>54</v>
      </c>
      <c r="F95">
        <v>5000</v>
      </c>
      <c r="G95">
        <v>-19</v>
      </c>
      <c r="H95">
        <v>120</v>
      </c>
      <c r="I95">
        <v>5770</v>
      </c>
      <c r="J95">
        <v>27</v>
      </c>
      <c r="K95">
        <v>8</v>
      </c>
      <c r="Q95">
        <v>8</v>
      </c>
      <c r="R95">
        <f>O56</f>
        <v>0.69337877791905422</v>
      </c>
    </row>
    <row r="96" spans="1:20" x14ac:dyDescent="0.25">
      <c r="C96">
        <v>1</v>
      </c>
      <c r="D96">
        <v>10</v>
      </c>
      <c r="E96">
        <v>51</v>
      </c>
      <c r="F96">
        <v>111</v>
      </c>
      <c r="G96">
        <v>9</v>
      </c>
      <c r="H96">
        <v>150</v>
      </c>
      <c r="I96">
        <v>5720</v>
      </c>
      <c r="J96">
        <v>44</v>
      </c>
      <c r="K96">
        <v>3</v>
      </c>
      <c r="Q96">
        <v>7</v>
      </c>
      <c r="R96">
        <f>O69</f>
        <v>0.68908278580043103</v>
      </c>
    </row>
    <row r="97" spans="3:18" x14ac:dyDescent="0.25">
      <c r="C97">
        <v>1</v>
      </c>
      <c r="D97">
        <v>11</v>
      </c>
      <c r="E97">
        <v>51</v>
      </c>
      <c r="F97">
        <v>492</v>
      </c>
      <c r="G97">
        <v>-44</v>
      </c>
      <c r="H97">
        <v>40</v>
      </c>
      <c r="I97">
        <v>5760</v>
      </c>
      <c r="J97">
        <v>33</v>
      </c>
      <c r="K97">
        <v>6</v>
      </c>
      <c r="Q97">
        <v>6</v>
      </c>
      <c r="R97">
        <f>O81</f>
        <v>0.6776758641081958</v>
      </c>
    </row>
    <row r="98" spans="3:18" x14ac:dyDescent="0.25">
      <c r="C98">
        <v>1</v>
      </c>
      <c r="D98">
        <v>12</v>
      </c>
      <c r="E98">
        <v>54</v>
      </c>
      <c r="F98">
        <v>5000</v>
      </c>
      <c r="G98">
        <v>-44</v>
      </c>
      <c r="H98">
        <v>200</v>
      </c>
      <c r="I98">
        <v>5780</v>
      </c>
      <c r="J98">
        <v>19</v>
      </c>
      <c r="K98">
        <v>6</v>
      </c>
    </row>
    <row r="99" spans="3:18" x14ac:dyDescent="0.25">
      <c r="C99">
        <v>1</v>
      </c>
      <c r="D99">
        <v>13</v>
      </c>
      <c r="E99">
        <v>58</v>
      </c>
      <c r="F99">
        <v>1249</v>
      </c>
      <c r="G99">
        <v>-53</v>
      </c>
      <c r="H99">
        <v>250</v>
      </c>
      <c r="I99">
        <v>5830</v>
      </c>
      <c r="J99">
        <v>19</v>
      </c>
      <c r="K99">
        <v>3</v>
      </c>
    </row>
    <row r="100" spans="3:18" x14ac:dyDescent="0.25">
      <c r="C100">
        <v>1</v>
      </c>
      <c r="D100">
        <v>14</v>
      </c>
      <c r="E100">
        <v>61</v>
      </c>
      <c r="F100">
        <v>5000</v>
      </c>
      <c r="G100">
        <v>-67</v>
      </c>
      <c r="H100">
        <v>200</v>
      </c>
      <c r="I100">
        <v>5870</v>
      </c>
      <c r="J100">
        <v>19</v>
      </c>
      <c r="K100">
        <v>2</v>
      </c>
    </row>
    <row r="101" spans="3:18" x14ac:dyDescent="0.25">
      <c r="C101">
        <v>1</v>
      </c>
      <c r="D101">
        <v>15</v>
      </c>
      <c r="E101">
        <v>64</v>
      </c>
      <c r="F101">
        <v>5000</v>
      </c>
      <c r="G101">
        <v>-40</v>
      </c>
      <c r="H101">
        <v>200</v>
      </c>
      <c r="I101">
        <v>5840</v>
      </c>
      <c r="J101">
        <v>19</v>
      </c>
      <c r="K101">
        <v>5</v>
      </c>
    </row>
    <row r="102" spans="3:18" x14ac:dyDescent="0.25">
      <c r="C102">
        <v>1</v>
      </c>
      <c r="D102">
        <v>16</v>
      </c>
      <c r="E102">
        <v>67</v>
      </c>
      <c r="F102">
        <v>639</v>
      </c>
      <c r="G102">
        <v>1</v>
      </c>
      <c r="H102">
        <v>150</v>
      </c>
      <c r="I102">
        <v>5780</v>
      </c>
      <c r="J102">
        <v>59</v>
      </c>
      <c r="K102">
        <v>4</v>
      </c>
    </row>
    <row r="103" spans="3:18" x14ac:dyDescent="0.25">
      <c r="C103">
        <v>1</v>
      </c>
      <c r="D103">
        <v>17</v>
      </c>
      <c r="E103">
        <v>52</v>
      </c>
      <c r="F103">
        <v>393</v>
      </c>
      <c r="G103">
        <v>-68</v>
      </c>
      <c r="H103">
        <v>10</v>
      </c>
      <c r="I103">
        <v>5680</v>
      </c>
      <c r="J103">
        <v>73</v>
      </c>
      <c r="K103">
        <v>5</v>
      </c>
    </row>
    <row r="104" spans="3:18" x14ac:dyDescent="0.25">
      <c r="C104">
        <v>1</v>
      </c>
      <c r="D104">
        <v>18</v>
      </c>
      <c r="E104">
        <v>54</v>
      </c>
      <c r="F104">
        <v>5000</v>
      </c>
      <c r="G104">
        <v>-66</v>
      </c>
      <c r="H104">
        <v>140</v>
      </c>
      <c r="I104">
        <v>5720</v>
      </c>
      <c r="J104">
        <v>19</v>
      </c>
      <c r="K104">
        <v>4</v>
      </c>
    </row>
    <row r="105" spans="3:18" x14ac:dyDescent="0.25">
      <c r="C105">
        <v>1</v>
      </c>
      <c r="D105">
        <v>19</v>
      </c>
      <c r="E105">
        <v>54</v>
      </c>
      <c r="F105">
        <v>5000</v>
      </c>
      <c r="G105">
        <v>-58</v>
      </c>
      <c r="H105">
        <v>250</v>
      </c>
      <c r="I105">
        <v>5760</v>
      </c>
      <c r="J105">
        <v>19</v>
      </c>
      <c r="K105">
        <v>3</v>
      </c>
    </row>
    <row r="106" spans="3:18" x14ac:dyDescent="0.25">
      <c r="C106">
        <v>1</v>
      </c>
      <c r="D106">
        <v>20</v>
      </c>
      <c r="E106">
        <v>58</v>
      </c>
      <c r="F106">
        <v>5000</v>
      </c>
      <c r="G106">
        <v>-26</v>
      </c>
      <c r="H106">
        <v>200</v>
      </c>
      <c r="I106">
        <v>5730</v>
      </c>
      <c r="J106">
        <v>26</v>
      </c>
      <c r="K106">
        <v>4</v>
      </c>
    </row>
    <row r="107" spans="3:18" x14ac:dyDescent="0.25">
      <c r="C107">
        <v>1</v>
      </c>
      <c r="D107">
        <v>21</v>
      </c>
      <c r="E107">
        <v>69</v>
      </c>
      <c r="F107">
        <v>3044</v>
      </c>
      <c r="G107">
        <v>18</v>
      </c>
      <c r="H107">
        <v>150</v>
      </c>
      <c r="I107">
        <v>5700</v>
      </c>
      <c r="J107">
        <v>59</v>
      </c>
      <c r="K107">
        <v>5</v>
      </c>
    </row>
    <row r="108" spans="3:18" x14ac:dyDescent="0.25">
      <c r="C108">
        <v>1</v>
      </c>
      <c r="D108">
        <v>22</v>
      </c>
      <c r="E108">
        <v>51</v>
      </c>
      <c r="F108">
        <v>3641</v>
      </c>
      <c r="G108">
        <v>23</v>
      </c>
      <c r="H108">
        <v>140</v>
      </c>
      <c r="I108">
        <v>5650</v>
      </c>
      <c r="J108">
        <v>70</v>
      </c>
      <c r="K108">
        <v>5</v>
      </c>
    </row>
    <row r="109" spans="3:18" x14ac:dyDescent="0.25">
      <c r="C109">
        <v>1</v>
      </c>
      <c r="D109">
        <v>23</v>
      </c>
      <c r="E109">
        <v>53</v>
      </c>
      <c r="F109">
        <v>111</v>
      </c>
      <c r="G109">
        <v>-10</v>
      </c>
      <c r="H109">
        <v>50</v>
      </c>
      <c r="I109">
        <v>5680</v>
      </c>
      <c r="J109">
        <v>64</v>
      </c>
      <c r="K109">
        <v>3</v>
      </c>
    </row>
    <row r="110" spans="3:18" x14ac:dyDescent="0.25">
      <c r="C110">
        <v>1</v>
      </c>
      <c r="D110">
        <v>24</v>
      </c>
      <c r="E110">
        <v>59</v>
      </c>
      <c r="F110">
        <v>597</v>
      </c>
      <c r="G110">
        <v>-52</v>
      </c>
      <c r="H110">
        <v>70</v>
      </c>
      <c r="I110">
        <v>5820</v>
      </c>
      <c r="J110">
        <v>19</v>
      </c>
      <c r="K110">
        <v>5</v>
      </c>
    </row>
    <row r="111" spans="3:18" x14ac:dyDescent="0.25">
      <c r="C111">
        <v>1</v>
      </c>
      <c r="D111">
        <v>25</v>
      </c>
      <c r="E111">
        <v>64</v>
      </c>
      <c r="F111">
        <v>1791</v>
      </c>
      <c r="G111">
        <v>-15</v>
      </c>
      <c r="H111">
        <v>150</v>
      </c>
      <c r="I111">
        <v>5810</v>
      </c>
      <c r="J111">
        <v>19</v>
      </c>
      <c r="K111">
        <v>5</v>
      </c>
    </row>
    <row r="112" spans="3:18" x14ac:dyDescent="0.25">
      <c r="C112">
        <v>1</v>
      </c>
      <c r="D112">
        <v>26</v>
      </c>
      <c r="E112">
        <v>63</v>
      </c>
      <c r="F112">
        <v>793</v>
      </c>
      <c r="G112">
        <v>-15</v>
      </c>
      <c r="H112">
        <v>120</v>
      </c>
      <c r="I112">
        <v>5790</v>
      </c>
      <c r="J112">
        <v>28</v>
      </c>
      <c r="K112">
        <v>3</v>
      </c>
    </row>
    <row r="113" spans="3:11" x14ac:dyDescent="0.25">
      <c r="C113">
        <v>1</v>
      </c>
      <c r="D113">
        <v>27</v>
      </c>
      <c r="E113">
        <v>63</v>
      </c>
      <c r="F113">
        <v>531</v>
      </c>
      <c r="G113">
        <v>-38</v>
      </c>
      <c r="H113">
        <v>40</v>
      </c>
      <c r="I113">
        <v>5800</v>
      </c>
      <c r="J113">
        <v>32</v>
      </c>
      <c r="K113">
        <v>2</v>
      </c>
    </row>
    <row r="114" spans="3:11" x14ac:dyDescent="0.25">
      <c r="C114">
        <v>1</v>
      </c>
      <c r="D114">
        <v>28</v>
      </c>
      <c r="E114">
        <v>62</v>
      </c>
      <c r="F114">
        <v>419</v>
      </c>
      <c r="G114">
        <v>-29</v>
      </c>
      <c r="H114">
        <v>120</v>
      </c>
      <c r="I114">
        <v>5820</v>
      </c>
      <c r="J114">
        <v>19</v>
      </c>
      <c r="K114">
        <v>5</v>
      </c>
    </row>
    <row r="115" spans="3:11" x14ac:dyDescent="0.25">
      <c r="C115">
        <v>1</v>
      </c>
      <c r="D115">
        <v>29</v>
      </c>
      <c r="E115">
        <v>63</v>
      </c>
      <c r="F115">
        <v>816</v>
      </c>
      <c r="G115">
        <v>-7</v>
      </c>
      <c r="H115">
        <v>6</v>
      </c>
      <c r="I115">
        <v>5770</v>
      </c>
      <c r="J115">
        <v>76</v>
      </c>
      <c r="K115">
        <v>8</v>
      </c>
    </row>
    <row r="116" spans="3:11" x14ac:dyDescent="0.25">
      <c r="C116">
        <v>1</v>
      </c>
      <c r="D116">
        <v>30</v>
      </c>
      <c r="E116">
        <v>54</v>
      </c>
      <c r="F116">
        <v>3651</v>
      </c>
      <c r="G116">
        <v>62</v>
      </c>
      <c r="H116">
        <v>30</v>
      </c>
      <c r="I116">
        <v>5670</v>
      </c>
      <c r="J116">
        <v>69</v>
      </c>
      <c r="K116">
        <v>3</v>
      </c>
    </row>
    <row r="117" spans="3:11" x14ac:dyDescent="0.25">
      <c r="C117">
        <v>1</v>
      </c>
      <c r="D117">
        <v>31</v>
      </c>
      <c r="E117">
        <v>36</v>
      </c>
      <c r="F117">
        <v>5000</v>
      </c>
      <c r="G117">
        <v>70</v>
      </c>
      <c r="H117">
        <v>100</v>
      </c>
      <c r="I117">
        <v>5590</v>
      </c>
      <c r="J117">
        <v>76</v>
      </c>
      <c r="K117">
        <v>3</v>
      </c>
    </row>
    <row r="118" spans="3:11" x14ac:dyDescent="0.25">
      <c r="C118">
        <v>1</v>
      </c>
      <c r="D118">
        <v>32</v>
      </c>
      <c r="E118">
        <v>31</v>
      </c>
      <c r="F118">
        <v>5000</v>
      </c>
      <c r="G118">
        <v>28</v>
      </c>
      <c r="H118">
        <v>200</v>
      </c>
      <c r="I118">
        <v>5410</v>
      </c>
      <c r="J118">
        <v>64</v>
      </c>
      <c r="K118">
        <v>6</v>
      </c>
    </row>
    <row r="119" spans="3:11" x14ac:dyDescent="0.25">
      <c r="C119">
        <v>1</v>
      </c>
      <c r="D119">
        <v>33</v>
      </c>
      <c r="E119">
        <v>30</v>
      </c>
      <c r="F119">
        <v>1341</v>
      </c>
      <c r="G119">
        <v>18</v>
      </c>
      <c r="H119">
        <v>60</v>
      </c>
      <c r="I119">
        <v>5350</v>
      </c>
      <c r="J119">
        <v>62</v>
      </c>
      <c r="K119">
        <v>7</v>
      </c>
    </row>
    <row r="120" spans="3:11" x14ac:dyDescent="0.25">
      <c r="C120">
        <v>1</v>
      </c>
      <c r="D120">
        <v>34</v>
      </c>
      <c r="E120">
        <v>36</v>
      </c>
      <c r="F120">
        <v>5000</v>
      </c>
      <c r="G120">
        <v>0</v>
      </c>
      <c r="H120">
        <v>350</v>
      </c>
      <c r="I120">
        <v>5480</v>
      </c>
      <c r="J120">
        <v>72</v>
      </c>
      <c r="K120">
        <v>9</v>
      </c>
    </row>
    <row r="121" spans="3:11" x14ac:dyDescent="0.25">
      <c r="C121">
        <v>1</v>
      </c>
      <c r="D121">
        <v>35</v>
      </c>
      <c r="E121">
        <v>42</v>
      </c>
      <c r="F121">
        <v>3799</v>
      </c>
      <c r="G121">
        <v>-18</v>
      </c>
      <c r="H121">
        <v>250</v>
      </c>
      <c r="I121">
        <v>5600</v>
      </c>
      <c r="J121">
        <v>76</v>
      </c>
      <c r="K121">
        <v>7</v>
      </c>
    </row>
    <row r="122" spans="3:11" x14ac:dyDescent="0.25">
      <c r="C122">
        <v>1</v>
      </c>
      <c r="D122">
        <v>36</v>
      </c>
      <c r="E122">
        <v>37</v>
      </c>
      <c r="F122">
        <v>5000</v>
      </c>
      <c r="G122">
        <v>32</v>
      </c>
      <c r="H122">
        <v>350</v>
      </c>
      <c r="I122">
        <v>5490</v>
      </c>
      <c r="J122">
        <v>72</v>
      </c>
      <c r="K122">
        <v>11</v>
      </c>
    </row>
    <row r="123" spans="3:11" x14ac:dyDescent="0.25">
      <c r="C123">
        <v>1</v>
      </c>
      <c r="D123">
        <v>37</v>
      </c>
      <c r="E123">
        <v>41</v>
      </c>
      <c r="F123">
        <v>5000</v>
      </c>
      <c r="G123">
        <v>-1</v>
      </c>
      <c r="H123">
        <v>300</v>
      </c>
      <c r="I123">
        <v>5560</v>
      </c>
      <c r="J123">
        <v>72</v>
      </c>
      <c r="K123">
        <v>10</v>
      </c>
    </row>
    <row r="124" spans="3:11" x14ac:dyDescent="0.25">
      <c r="C124">
        <v>1</v>
      </c>
      <c r="D124">
        <v>38</v>
      </c>
      <c r="E124">
        <v>46</v>
      </c>
      <c r="F124">
        <v>5000</v>
      </c>
      <c r="G124">
        <v>-30</v>
      </c>
      <c r="H124">
        <v>300</v>
      </c>
      <c r="I124">
        <v>5700</v>
      </c>
      <c r="J124">
        <v>32</v>
      </c>
      <c r="K124">
        <v>3</v>
      </c>
    </row>
    <row r="125" spans="3:11" x14ac:dyDescent="0.25">
      <c r="C125">
        <v>1</v>
      </c>
      <c r="D125">
        <v>39</v>
      </c>
      <c r="E125">
        <v>51</v>
      </c>
      <c r="F125">
        <v>5000</v>
      </c>
      <c r="G125">
        <v>-8</v>
      </c>
      <c r="H125">
        <v>300</v>
      </c>
      <c r="I125">
        <v>5680</v>
      </c>
      <c r="J125">
        <v>50</v>
      </c>
      <c r="K125">
        <v>5</v>
      </c>
    </row>
    <row r="126" spans="3:11" x14ac:dyDescent="0.25">
      <c r="C126">
        <v>1</v>
      </c>
      <c r="D126">
        <v>40</v>
      </c>
      <c r="E126">
        <v>55</v>
      </c>
      <c r="F126">
        <v>2398</v>
      </c>
      <c r="G126">
        <v>21</v>
      </c>
      <c r="H126">
        <v>200</v>
      </c>
      <c r="I126">
        <v>5700</v>
      </c>
      <c r="J126">
        <v>86</v>
      </c>
      <c r="K126">
        <v>4</v>
      </c>
    </row>
    <row r="127" spans="3:11" x14ac:dyDescent="0.25">
      <c r="C127">
        <v>1</v>
      </c>
      <c r="D127">
        <v>41</v>
      </c>
      <c r="E127">
        <v>41</v>
      </c>
      <c r="F127">
        <v>5000</v>
      </c>
      <c r="G127">
        <v>51</v>
      </c>
      <c r="H127">
        <v>100</v>
      </c>
      <c r="I127">
        <v>5650</v>
      </c>
      <c r="J127">
        <v>61</v>
      </c>
      <c r="K127">
        <v>5</v>
      </c>
    </row>
    <row r="128" spans="3:11" x14ac:dyDescent="0.25">
      <c r="C128">
        <v>1</v>
      </c>
      <c r="D128">
        <v>42</v>
      </c>
      <c r="E128">
        <v>41</v>
      </c>
      <c r="F128">
        <v>4281</v>
      </c>
      <c r="G128">
        <v>42</v>
      </c>
      <c r="H128">
        <v>250</v>
      </c>
      <c r="I128">
        <v>5610</v>
      </c>
      <c r="J128">
        <v>62</v>
      </c>
      <c r="K128">
        <v>5</v>
      </c>
    </row>
    <row r="129" spans="3:11" x14ac:dyDescent="0.25">
      <c r="C129">
        <v>1</v>
      </c>
      <c r="D129">
        <v>43</v>
      </c>
      <c r="E129">
        <v>49</v>
      </c>
      <c r="F129">
        <v>1161</v>
      </c>
      <c r="G129">
        <v>27</v>
      </c>
      <c r="H129">
        <v>200</v>
      </c>
      <c r="I129">
        <v>5730</v>
      </c>
      <c r="J129">
        <v>66</v>
      </c>
      <c r="K129">
        <v>5</v>
      </c>
    </row>
    <row r="130" spans="3:11" x14ac:dyDescent="0.25">
      <c r="C130">
        <v>1</v>
      </c>
      <c r="D130">
        <v>44</v>
      </c>
      <c r="E130">
        <v>45</v>
      </c>
      <c r="F130">
        <v>2778</v>
      </c>
      <c r="G130">
        <v>2</v>
      </c>
      <c r="H130">
        <v>200</v>
      </c>
      <c r="I130">
        <v>5770</v>
      </c>
      <c r="J130">
        <v>68</v>
      </c>
      <c r="K130">
        <v>5</v>
      </c>
    </row>
    <row r="131" spans="3:11" x14ac:dyDescent="0.25">
      <c r="C131">
        <v>1</v>
      </c>
      <c r="D131">
        <v>45</v>
      </c>
      <c r="E131">
        <v>55</v>
      </c>
      <c r="F131">
        <v>442</v>
      </c>
      <c r="G131">
        <v>26</v>
      </c>
      <c r="H131">
        <v>40</v>
      </c>
      <c r="I131">
        <v>5770</v>
      </c>
      <c r="J131">
        <v>82</v>
      </c>
      <c r="K131">
        <v>3</v>
      </c>
    </row>
    <row r="132" spans="3:11" x14ac:dyDescent="0.25">
      <c r="C132">
        <v>1</v>
      </c>
      <c r="D132">
        <v>46</v>
      </c>
      <c r="E132">
        <v>41</v>
      </c>
      <c r="F132">
        <v>5000</v>
      </c>
      <c r="G132">
        <v>-30</v>
      </c>
      <c r="H132">
        <v>300</v>
      </c>
      <c r="I132">
        <v>5690</v>
      </c>
      <c r="J132">
        <v>21</v>
      </c>
      <c r="K132">
        <v>8</v>
      </c>
    </row>
    <row r="133" spans="3:11" x14ac:dyDescent="0.25">
      <c r="C133">
        <v>1</v>
      </c>
      <c r="D133">
        <v>47</v>
      </c>
      <c r="E133">
        <v>45</v>
      </c>
      <c r="F133">
        <v>5000</v>
      </c>
      <c r="G133">
        <v>-53</v>
      </c>
      <c r="H133">
        <v>300</v>
      </c>
      <c r="I133">
        <v>5700</v>
      </c>
      <c r="J133">
        <v>19</v>
      </c>
      <c r="K133">
        <v>3</v>
      </c>
    </row>
    <row r="134" spans="3:11" x14ac:dyDescent="0.25">
      <c r="C134">
        <v>1</v>
      </c>
      <c r="D134">
        <v>48</v>
      </c>
      <c r="E134">
        <v>51</v>
      </c>
      <c r="F134">
        <v>5000</v>
      </c>
      <c r="G134">
        <v>-43</v>
      </c>
      <c r="H134">
        <v>300</v>
      </c>
      <c r="I134">
        <v>5730</v>
      </c>
      <c r="J134">
        <v>19</v>
      </c>
      <c r="K134">
        <v>11</v>
      </c>
    </row>
    <row r="135" spans="3:11" x14ac:dyDescent="0.25">
      <c r="C135">
        <v>1</v>
      </c>
      <c r="D135">
        <v>49</v>
      </c>
      <c r="E135">
        <v>53</v>
      </c>
      <c r="F135">
        <v>5000</v>
      </c>
      <c r="G135">
        <v>7</v>
      </c>
      <c r="H135">
        <v>300</v>
      </c>
      <c r="I135">
        <v>5690</v>
      </c>
      <c r="J135">
        <v>19</v>
      </c>
      <c r="K135">
        <v>7</v>
      </c>
    </row>
    <row r="136" spans="3:11" x14ac:dyDescent="0.25">
      <c r="C136">
        <v>1</v>
      </c>
      <c r="D136">
        <v>50</v>
      </c>
      <c r="E136">
        <v>50</v>
      </c>
      <c r="F136">
        <v>5000</v>
      </c>
      <c r="G136">
        <v>24</v>
      </c>
      <c r="H136">
        <v>300</v>
      </c>
      <c r="I136">
        <v>5640</v>
      </c>
      <c r="J136">
        <v>68</v>
      </c>
      <c r="K136">
        <v>5</v>
      </c>
    </row>
    <row r="137" spans="3:11" x14ac:dyDescent="0.25">
      <c r="C137">
        <v>1</v>
      </c>
      <c r="D137">
        <v>51</v>
      </c>
      <c r="E137">
        <v>60</v>
      </c>
      <c r="F137">
        <v>1341</v>
      </c>
      <c r="G137">
        <v>19</v>
      </c>
      <c r="H137">
        <v>150</v>
      </c>
      <c r="I137">
        <v>5720</v>
      </c>
      <c r="J137">
        <v>63</v>
      </c>
      <c r="K137">
        <v>6</v>
      </c>
    </row>
    <row r="138" spans="3:11" x14ac:dyDescent="0.25">
      <c r="C138">
        <v>1</v>
      </c>
      <c r="D138">
        <v>52</v>
      </c>
      <c r="E138">
        <v>54</v>
      </c>
      <c r="F138">
        <v>1318</v>
      </c>
      <c r="G138">
        <v>2</v>
      </c>
      <c r="H138">
        <v>150</v>
      </c>
      <c r="I138">
        <v>5740</v>
      </c>
      <c r="J138">
        <v>54</v>
      </c>
      <c r="K138">
        <v>3</v>
      </c>
    </row>
    <row r="139" spans="3:11" x14ac:dyDescent="0.25">
      <c r="C139">
        <v>1</v>
      </c>
      <c r="D139">
        <v>53</v>
      </c>
      <c r="E139">
        <v>53</v>
      </c>
      <c r="F139">
        <v>885</v>
      </c>
      <c r="G139">
        <v>-4</v>
      </c>
      <c r="H139">
        <v>80</v>
      </c>
      <c r="I139">
        <v>5740</v>
      </c>
      <c r="J139">
        <v>47</v>
      </c>
      <c r="K139">
        <v>3</v>
      </c>
    </row>
    <row r="140" spans="3:11" x14ac:dyDescent="0.25">
      <c r="C140">
        <v>1</v>
      </c>
      <c r="D140">
        <v>54</v>
      </c>
      <c r="E140">
        <v>53</v>
      </c>
      <c r="F140">
        <v>360</v>
      </c>
      <c r="G140">
        <v>3</v>
      </c>
      <c r="H140">
        <v>40</v>
      </c>
      <c r="I140">
        <v>5740</v>
      </c>
      <c r="J140">
        <v>56</v>
      </c>
      <c r="K140">
        <v>3</v>
      </c>
    </row>
    <row r="141" spans="3:11" x14ac:dyDescent="0.25">
      <c r="C141">
        <v>1</v>
      </c>
      <c r="D141">
        <v>55</v>
      </c>
      <c r="E141">
        <v>44</v>
      </c>
      <c r="F141">
        <v>3497</v>
      </c>
      <c r="G141">
        <v>73</v>
      </c>
      <c r="H141">
        <v>40</v>
      </c>
      <c r="I141">
        <v>5670</v>
      </c>
      <c r="J141">
        <v>61</v>
      </c>
      <c r="K141">
        <v>7</v>
      </c>
    </row>
    <row r="142" spans="3:11" x14ac:dyDescent="0.25">
      <c r="C142">
        <v>1</v>
      </c>
      <c r="D142">
        <v>56</v>
      </c>
      <c r="E142">
        <v>40</v>
      </c>
      <c r="F142">
        <v>5000</v>
      </c>
      <c r="G142">
        <v>73</v>
      </c>
      <c r="H142">
        <v>80</v>
      </c>
      <c r="I142">
        <v>5550</v>
      </c>
      <c r="J142">
        <v>74</v>
      </c>
      <c r="K142">
        <v>10</v>
      </c>
    </row>
    <row r="143" spans="3:11" x14ac:dyDescent="0.25">
      <c r="C143">
        <v>1</v>
      </c>
      <c r="D143">
        <v>57</v>
      </c>
      <c r="E143">
        <v>30</v>
      </c>
      <c r="F143">
        <v>5000</v>
      </c>
      <c r="G143">
        <v>44</v>
      </c>
      <c r="H143">
        <v>300</v>
      </c>
      <c r="I143">
        <v>5470</v>
      </c>
      <c r="J143">
        <v>46</v>
      </c>
      <c r="K143">
        <v>7</v>
      </c>
    </row>
    <row r="144" spans="3:11" x14ac:dyDescent="0.25">
      <c r="C144">
        <v>1</v>
      </c>
      <c r="D144">
        <v>58</v>
      </c>
      <c r="E144">
        <v>25</v>
      </c>
      <c r="F144">
        <v>5000</v>
      </c>
      <c r="G144">
        <v>39</v>
      </c>
      <c r="H144">
        <v>200</v>
      </c>
      <c r="I144">
        <v>5320</v>
      </c>
      <c r="J144">
        <v>45</v>
      </c>
      <c r="K144">
        <v>11</v>
      </c>
    </row>
    <row r="145" spans="3:11" x14ac:dyDescent="0.25">
      <c r="C145">
        <v>1</v>
      </c>
      <c r="D145">
        <v>59</v>
      </c>
      <c r="E145">
        <v>40</v>
      </c>
      <c r="F145">
        <v>5000</v>
      </c>
      <c r="G145">
        <v>-12</v>
      </c>
      <c r="H145">
        <v>140</v>
      </c>
      <c r="I145">
        <v>5530</v>
      </c>
      <c r="J145">
        <v>43</v>
      </c>
      <c r="K145">
        <v>3</v>
      </c>
    </row>
    <row r="146" spans="3:11" x14ac:dyDescent="0.25">
      <c r="C146">
        <v>1</v>
      </c>
      <c r="D146">
        <v>60</v>
      </c>
      <c r="E146">
        <v>45</v>
      </c>
      <c r="F146">
        <v>5000</v>
      </c>
      <c r="G146">
        <v>-2</v>
      </c>
      <c r="H146">
        <v>140</v>
      </c>
      <c r="I146">
        <v>5600</v>
      </c>
      <c r="J146">
        <v>21</v>
      </c>
      <c r="K146">
        <v>3</v>
      </c>
    </row>
    <row r="147" spans="3:11" x14ac:dyDescent="0.25">
      <c r="C147">
        <v>1</v>
      </c>
      <c r="D147">
        <v>61</v>
      </c>
      <c r="E147">
        <v>51</v>
      </c>
      <c r="F147">
        <v>5000</v>
      </c>
      <c r="G147">
        <v>30</v>
      </c>
      <c r="H147">
        <v>140</v>
      </c>
      <c r="I147">
        <v>5660</v>
      </c>
      <c r="J147">
        <v>57</v>
      </c>
      <c r="K147">
        <v>7</v>
      </c>
    </row>
    <row r="148" spans="3:11" x14ac:dyDescent="0.25">
      <c r="C148">
        <v>1</v>
      </c>
      <c r="D148">
        <v>62</v>
      </c>
      <c r="E148">
        <v>48</v>
      </c>
      <c r="F148">
        <v>3608</v>
      </c>
      <c r="G148">
        <v>24</v>
      </c>
      <c r="H148">
        <v>100</v>
      </c>
      <c r="I148">
        <v>5580</v>
      </c>
      <c r="J148">
        <v>42</v>
      </c>
      <c r="K148">
        <v>5</v>
      </c>
    </row>
    <row r="149" spans="3:11" x14ac:dyDescent="0.25">
      <c r="C149">
        <v>1</v>
      </c>
      <c r="D149">
        <v>63</v>
      </c>
      <c r="E149">
        <v>45</v>
      </c>
      <c r="F149">
        <v>5000</v>
      </c>
      <c r="G149">
        <v>38</v>
      </c>
      <c r="H149">
        <v>140</v>
      </c>
      <c r="I149">
        <v>5510</v>
      </c>
      <c r="J149">
        <v>50</v>
      </c>
      <c r="K149">
        <v>5</v>
      </c>
    </row>
    <row r="150" spans="3:11" x14ac:dyDescent="0.25">
      <c r="C150">
        <v>1</v>
      </c>
      <c r="D150">
        <v>64</v>
      </c>
      <c r="E150">
        <v>47</v>
      </c>
      <c r="F150">
        <v>5000</v>
      </c>
      <c r="G150">
        <v>56</v>
      </c>
      <c r="H150">
        <v>200</v>
      </c>
      <c r="I150">
        <v>5530</v>
      </c>
      <c r="J150">
        <v>61</v>
      </c>
      <c r="K150">
        <v>5</v>
      </c>
    </row>
    <row r="151" spans="3:11" x14ac:dyDescent="0.25">
      <c r="C151">
        <v>1</v>
      </c>
      <c r="D151">
        <v>65</v>
      </c>
      <c r="E151">
        <v>43</v>
      </c>
      <c r="F151">
        <v>5000</v>
      </c>
      <c r="G151">
        <v>66</v>
      </c>
      <c r="H151">
        <v>120</v>
      </c>
      <c r="I151">
        <v>5620</v>
      </c>
      <c r="J151">
        <v>61</v>
      </c>
      <c r="K151">
        <v>9</v>
      </c>
    </row>
    <row r="152" spans="3:11" x14ac:dyDescent="0.25">
      <c r="C152">
        <v>1</v>
      </c>
      <c r="D152">
        <v>66</v>
      </c>
      <c r="E152">
        <v>49</v>
      </c>
      <c r="F152">
        <v>613</v>
      </c>
      <c r="G152">
        <v>-27</v>
      </c>
      <c r="H152">
        <v>300</v>
      </c>
      <c r="I152">
        <v>5690</v>
      </c>
      <c r="J152">
        <v>60</v>
      </c>
      <c r="K152">
        <v>0</v>
      </c>
    </row>
    <row r="153" spans="3:11" x14ac:dyDescent="0.25">
      <c r="C153">
        <v>1</v>
      </c>
      <c r="D153">
        <v>67</v>
      </c>
      <c r="E153">
        <v>56</v>
      </c>
      <c r="F153">
        <v>334</v>
      </c>
      <c r="G153">
        <v>-9</v>
      </c>
      <c r="H153">
        <v>300</v>
      </c>
      <c r="I153">
        <v>5760</v>
      </c>
      <c r="J153">
        <v>31</v>
      </c>
      <c r="K153">
        <v>4</v>
      </c>
    </row>
    <row r="154" spans="3:11" x14ac:dyDescent="0.25">
      <c r="C154">
        <v>1</v>
      </c>
      <c r="D154">
        <v>68</v>
      </c>
      <c r="E154">
        <v>53</v>
      </c>
      <c r="F154">
        <v>567</v>
      </c>
      <c r="G154">
        <v>13</v>
      </c>
      <c r="H154">
        <v>150</v>
      </c>
      <c r="I154">
        <v>5740</v>
      </c>
      <c r="J154">
        <v>66</v>
      </c>
      <c r="K154">
        <v>3</v>
      </c>
    </row>
    <row r="155" spans="3:11" x14ac:dyDescent="0.25">
      <c r="C155">
        <v>1</v>
      </c>
      <c r="D155">
        <v>69</v>
      </c>
      <c r="E155">
        <v>61</v>
      </c>
      <c r="F155">
        <v>488</v>
      </c>
      <c r="G155">
        <v>-20</v>
      </c>
      <c r="H155">
        <v>2</v>
      </c>
      <c r="I155">
        <v>5780</v>
      </c>
      <c r="J155">
        <v>53</v>
      </c>
      <c r="K155">
        <v>5</v>
      </c>
    </row>
    <row r="156" spans="3:11" x14ac:dyDescent="0.25">
      <c r="C156">
        <v>1</v>
      </c>
      <c r="D156">
        <v>70</v>
      </c>
      <c r="E156">
        <v>63</v>
      </c>
      <c r="F156">
        <v>531</v>
      </c>
      <c r="G156">
        <v>-15</v>
      </c>
      <c r="H156">
        <v>50</v>
      </c>
      <c r="I156">
        <v>5790</v>
      </c>
      <c r="J156">
        <v>42</v>
      </c>
      <c r="K156">
        <v>2</v>
      </c>
    </row>
    <row r="157" spans="3:11" x14ac:dyDescent="0.25">
      <c r="C157">
        <v>1</v>
      </c>
      <c r="D157">
        <v>71</v>
      </c>
      <c r="E157">
        <v>70</v>
      </c>
      <c r="F157">
        <v>508</v>
      </c>
      <c r="G157">
        <v>7</v>
      </c>
      <c r="H157">
        <v>70</v>
      </c>
      <c r="I157">
        <v>5760</v>
      </c>
      <c r="J157">
        <v>60</v>
      </c>
      <c r="K157">
        <v>3</v>
      </c>
    </row>
    <row r="158" spans="3:11" x14ac:dyDescent="0.25">
      <c r="C158">
        <v>1</v>
      </c>
      <c r="D158">
        <v>72</v>
      </c>
      <c r="E158">
        <v>57</v>
      </c>
      <c r="F158">
        <v>1571</v>
      </c>
      <c r="G158">
        <v>68</v>
      </c>
      <c r="H158">
        <v>17</v>
      </c>
      <c r="I158">
        <v>5700</v>
      </c>
      <c r="J158">
        <v>82</v>
      </c>
      <c r="K158">
        <v>4</v>
      </c>
    </row>
    <row r="159" spans="3:11" x14ac:dyDescent="0.25">
      <c r="C159">
        <v>1</v>
      </c>
      <c r="D159">
        <v>73</v>
      </c>
      <c r="E159">
        <v>35</v>
      </c>
      <c r="F159">
        <v>721</v>
      </c>
      <c r="G159">
        <v>28</v>
      </c>
      <c r="H159">
        <v>140</v>
      </c>
      <c r="I159">
        <v>5680</v>
      </c>
      <c r="J159">
        <v>57</v>
      </c>
      <c r="K159">
        <v>4</v>
      </c>
    </row>
    <row r="160" spans="3:11" x14ac:dyDescent="0.25">
      <c r="C160">
        <v>1</v>
      </c>
      <c r="D160">
        <v>74</v>
      </c>
      <c r="E160">
        <v>52</v>
      </c>
      <c r="F160">
        <v>505</v>
      </c>
      <c r="G160">
        <v>-49</v>
      </c>
      <c r="H160">
        <v>140</v>
      </c>
      <c r="I160">
        <v>5720</v>
      </c>
      <c r="J160">
        <v>21</v>
      </c>
      <c r="K160">
        <v>5</v>
      </c>
    </row>
    <row r="161" spans="3:11" x14ac:dyDescent="0.25">
      <c r="C161">
        <v>1</v>
      </c>
      <c r="D161">
        <v>75</v>
      </c>
      <c r="E161">
        <v>59</v>
      </c>
      <c r="F161">
        <v>377</v>
      </c>
      <c r="G161">
        <v>-27</v>
      </c>
      <c r="H161">
        <v>300</v>
      </c>
      <c r="I161">
        <v>5720</v>
      </c>
      <c r="J161">
        <v>19</v>
      </c>
      <c r="K161">
        <v>5</v>
      </c>
    </row>
    <row r="162" spans="3:11" x14ac:dyDescent="0.25">
      <c r="C162">
        <v>1</v>
      </c>
      <c r="D162">
        <v>76</v>
      </c>
      <c r="E162">
        <v>67</v>
      </c>
      <c r="F162">
        <v>442</v>
      </c>
      <c r="G162">
        <v>-9</v>
      </c>
      <c r="H162">
        <v>200</v>
      </c>
      <c r="I162">
        <v>5730</v>
      </c>
      <c r="J162">
        <v>32</v>
      </c>
      <c r="K162">
        <v>4</v>
      </c>
    </row>
    <row r="163" spans="3:11" x14ac:dyDescent="0.25">
      <c r="C163">
        <v>1</v>
      </c>
      <c r="D163">
        <v>77</v>
      </c>
      <c r="E163">
        <v>57</v>
      </c>
      <c r="F163">
        <v>902</v>
      </c>
      <c r="G163">
        <v>54</v>
      </c>
      <c r="H163">
        <v>250</v>
      </c>
      <c r="I163">
        <v>5710</v>
      </c>
      <c r="J163">
        <v>77</v>
      </c>
      <c r="K163">
        <v>5</v>
      </c>
    </row>
    <row r="164" spans="3:11" x14ac:dyDescent="0.25">
      <c r="C164">
        <v>1</v>
      </c>
      <c r="D164">
        <v>78</v>
      </c>
      <c r="E164">
        <v>42</v>
      </c>
      <c r="F164">
        <v>1381</v>
      </c>
      <c r="G164">
        <v>4</v>
      </c>
      <c r="H164">
        <v>60</v>
      </c>
      <c r="I164">
        <v>5720</v>
      </c>
      <c r="J164">
        <v>71</v>
      </c>
      <c r="K164">
        <v>4</v>
      </c>
    </row>
    <row r="165" spans="3:11" x14ac:dyDescent="0.25">
      <c r="C165">
        <v>1</v>
      </c>
      <c r="D165">
        <v>79</v>
      </c>
      <c r="E165">
        <v>55</v>
      </c>
      <c r="F165">
        <v>5000</v>
      </c>
      <c r="G165">
        <v>-16</v>
      </c>
      <c r="H165">
        <v>100</v>
      </c>
      <c r="I165">
        <v>5710</v>
      </c>
      <c r="J165">
        <v>19</v>
      </c>
      <c r="K165">
        <v>3</v>
      </c>
    </row>
    <row r="166" spans="3:11" x14ac:dyDescent="0.25">
      <c r="C166">
        <v>1</v>
      </c>
      <c r="D166">
        <v>80</v>
      </c>
      <c r="E166">
        <v>40</v>
      </c>
      <c r="F166">
        <v>5000</v>
      </c>
      <c r="G166">
        <v>38</v>
      </c>
      <c r="H166">
        <v>150</v>
      </c>
      <c r="I166">
        <v>5600</v>
      </c>
      <c r="J166">
        <v>45</v>
      </c>
      <c r="K166">
        <v>6</v>
      </c>
    </row>
    <row r="170" spans="3:11" x14ac:dyDescent="0.25">
      <c r="C170" t="s">
        <v>94</v>
      </c>
    </row>
    <row r="171" spans="3:11" ht="17.399999999999999" x14ac:dyDescent="0.3">
      <c r="C171" s="1" t="s">
        <v>15</v>
      </c>
      <c r="D171" s="1" t="s">
        <v>23</v>
      </c>
      <c r="E171" s="1" t="s">
        <v>24</v>
      </c>
      <c r="F171" s="1" t="s">
        <v>25</v>
      </c>
      <c r="G171" s="1" t="s">
        <v>31</v>
      </c>
      <c r="H171" s="1" t="s">
        <v>27</v>
      </c>
      <c r="I171" s="1" t="s">
        <v>28</v>
      </c>
      <c r="J171" s="1" t="s">
        <v>30</v>
      </c>
    </row>
    <row r="172" spans="3:11" x14ac:dyDescent="0.25">
      <c r="C172">
        <v>1</v>
      </c>
      <c r="D172">
        <v>1</v>
      </c>
      <c r="E172">
        <v>40</v>
      </c>
      <c r="F172">
        <v>2693</v>
      </c>
      <c r="G172">
        <v>250</v>
      </c>
      <c r="H172">
        <v>5710</v>
      </c>
      <c r="I172">
        <v>28</v>
      </c>
      <c r="J172">
        <v>4</v>
      </c>
    </row>
    <row r="173" spans="3:11" x14ac:dyDescent="0.25">
      <c r="C173">
        <v>1</v>
      </c>
      <c r="D173">
        <v>2</v>
      </c>
      <c r="E173">
        <v>45</v>
      </c>
      <c r="F173">
        <v>590</v>
      </c>
      <c r="G173">
        <v>100</v>
      </c>
      <c r="H173">
        <v>5700</v>
      </c>
      <c r="I173">
        <v>37</v>
      </c>
      <c r="J173">
        <v>3</v>
      </c>
    </row>
    <row r="174" spans="3:11" x14ac:dyDescent="0.25">
      <c r="C174">
        <v>1</v>
      </c>
      <c r="D174">
        <v>3</v>
      </c>
      <c r="E174">
        <v>54</v>
      </c>
      <c r="F174">
        <v>1450</v>
      </c>
      <c r="G174">
        <v>60</v>
      </c>
      <c r="H174">
        <v>5760</v>
      </c>
      <c r="I174">
        <v>51</v>
      </c>
      <c r="J174">
        <v>3</v>
      </c>
    </row>
    <row r="175" spans="3:11" x14ac:dyDescent="0.25">
      <c r="C175">
        <v>1</v>
      </c>
      <c r="D175">
        <v>4</v>
      </c>
      <c r="E175">
        <v>35</v>
      </c>
      <c r="F175">
        <v>1568</v>
      </c>
      <c r="G175">
        <v>60</v>
      </c>
      <c r="H175">
        <v>5720</v>
      </c>
      <c r="I175">
        <v>69</v>
      </c>
      <c r="J175">
        <v>4</v>
      </c>
    </row>
    <row r="176" spans="3:11" x14ac:dyDescent="0.25">
      <c r="C176">
        <v>1</v>
      </c>
      <c r="D176">
        <v>5</v>
      </c>
      <c r="E176">
        <v>45</v>
      </c>
      <c r="F176">
        <v>2631</v>
      </c>
      <c r="G176">
        <v>100</v>
      </c>
      <c r="H176">
        <v>5790</v>
      </c>
      <c r="I176">
        <v>19</v>
      </c>
      <c r="J176">
        <v>6</v>
      </c>
    </row>
    <row r="177" spans="3:10" x14ac:dyDescent="0.25">
      <c r="C177">
        <v>1</v>
      </c>
      <c r="D177">
        <v>6</v>
      </c>
      <c r="E177">
        <v>55</v>
      </c>
      <c r="F177">
        <v>554</v>
      </c>
      <c r="G177">
        <v>250</v>
      </c>
      <c r="H177">
        <v>5790</v>
      </c>
      <c r="I177">
        <v>25</v>
      </c>
      <c r="J177">
        <v>3</v>
      </c>
    </row>
    <row r="178" spans="3:10" x14ac:dyDescent="0.25">
      <c r="C178">
        <v>1</v>
      </c>
      <c r="D178">
        <v>7</v>
      </c>
      <c r="E178">
        <v>41</v>
      </c>
      <c r="F178">
        <v>2083</v>
      </c>
      <c r="G178">
        <v>120</v>
      </c>
      <c r="H178">
        <v>5700</v>
      </c>
      <c r="I178">
        <v>73</v>
      </c>
      <c r="J178">
        <v>3</v>
      </c>
    </row>
    <row r="179" spans="3:10" x14ac:dyDescent="0.25">
      <c r="C179">
        <v>1</v>
      </c>
      <c r="D179">
        <v>8</v>
      </c>
      <c r="E179">
        <v>44</v>
      </c>
      <c r="F179">
        <v>2654</v>
      </c>
      <c r="G179">
        <v>120</v>
      </c>
      <c r="H179">
        <v>5700</v>
      </c>
      <c r="I179">
        <v>59</v>
      </c>
      <c r="J179">
        <v>3</v>
      </c>
    </row>
    <row r="180" spans="3:10" x14ac:dyDescent="0.25">
      <c r="C180">
        <v>1</v>
      </c>
      <c r="D180">
        <v>9</v>
      </c>
      <c r="E180">
        <v>54</v>
      </c>
      <c r="F180">
        <v>5000</v>
      </c>
      <c r="G180">
        <v>120</v>
      </c>
      <c r="H180">
        <v>5770</v>
      </c>
      <c r="I180">
        <v>27</v>
      </c>
      <c r="J180">
        <v>8</v>
      </c>
    </row>
    <row r="181" spans="3:10" x14ac:dyDescent="0.25">
      <c r="C181">
        <v>1</v>
      </c>
      <c r="D181">
        <v>10</v>
      </c>
      <c r="E181">
        <v>51</v>
      </c>
      <c r="F181">
        <v>111</v>
      </c>
      <c r="G181">
        <v>150</v>
      </c>
      <c r="H181">
        <v>5720</v>
      </c>
      <c r="I181">
        <v>44</v>
      </c>
      <c r="J181">
        <v>3</v>
      </c>
    </row>
    <row r="182" spans="3:10" x14ac:dyDescent="0.25">
      <c r="C182">
        <v>1</v>
      </c>
      <c r="D182">
        <v>11</v>
      </c>
      <c r="E182">
        <v>51</v>
      </c>
      <c r="F182">
        <v>492</v>
      </c>
      <c r="G182">
        <v>40</v>
      </c>
      <c r="H182">
        <v>5760</v>
      </c>
      <c r="I182">
        <v>33</v>
      </c>
      <c r="J182">
        <v>6</v>
      </c>
    </row>
    <row r="183" spans="3:10" x14ac:dyDescent="0.25">
      <c r="C183">
        <v>1</v>
      </c>
      <c r="D183">
        <v>12</v>
      </c>
      <c r="E183">
        <v>54</v>
      </c>
      <c r="F183">
        <v>5000</v>
      </c>
      <c r="G183">
        <v>200</v>
      </c>
      <c r="H183">
        <v>5780</v>
      </c>
      <c r="I183">
        <v>19</v>
      </c>
      <c r="J183">
        <v>6</v>
      </c>
    </row>
    <row r="184" spans="3:10" x14ac:dyDescent="0.25">
      <c r="C184">
        <v>1</v>
      </c>
      <c r="D184">
        <v>13</v>
      </c>
      <c r="E184">
        <v>58</v>
      </c>
      <c r="F184">
        <v>1249</v>
      </c>
      <c r="G184">
        <v>250</v>
      </c>
      <c r="H184">
        <v>5830</v>
      </c>
      <c r="I184">
        <v>19</v>
      </c>
      <c r="J184">
        <v>3</v>
      </c>
    </row>
    <row r="185" spans="3:10" x14ac:dyDescent="0.25">
      <c r="C185">
        <v>1</v>
      </c>
      <c r="D185">
        <v>14</v>
      </c>
      <c r="E185">
        <v>61</v>
      </c>
      <c r="F185">
        <v>5000</v>
      </c>
      <c r="G185">
        <v>200</v>
      </c>
      <c r="H185">
        <v>5870</v>
      </c>
      <c r="I185">
        <v>19</v>
      </c>
      <c r="J185">
        <v>2</v>
      </c>
    </row>
    <row r="186" spans="3:10" x14ac:dyDescent="0.25">
      <c r="C186">
        <v>1</v>
      </c>
      <c r="D186">
        <v>15</v>
      </c>
      <c r="E186">
        <v>64</v>
      </c>
      <c r="F186">
        <v>5000</v>
      </c>
      <c r="G186">
        <v>200</v>
      </c>
      <c r="H186">
        <v>5840</v>
      </c>
      <c r="I186">
        <v>19</v>
      </c>
      <c r="J186">
        <v>5</v>
      </c>
    </row>
    <row r="187" spans="3:10" x14ac:dyDescent="0.25">
      <c r="C187">
        <v>1</v>
      </c>
      <c r="D187">
        <v>16</v>
      </c>
      <c r="E187">
        <v>67</v>
      </c>
      <c r="F187">
        <v>639</v>
      </c>
      <c r="G187">
        <v>150</v>
      </c>
      <c r="H187">
        <v>5780</v>
      </c>
      <c r="I187">
        <v>59</v>
      </c>
      <c r="J187">
        <v>4</v>
      </c>
    </row>
    <row r="188" spans="3:10" x14ac:dyDescent="0.25">
      <c r="C188">
        <v>1</v>
      </c>
      <c r="D188">
        <v>17</v>
      </c>
      <c r="E188">
        <v>52</v>
      </c>
      <c r="F188">
        <v>393</v>
      </c>
      <c r="G188">
        <v>10</v>
      </c>
      <c r="H188">
        <v>5680</v>
      </c>
      <c r="I188">
        <v>73</v>
      </c>
      <c r="J188">
        <v>5</v>
      </c>
    </row>
    <row r="189" spans="3:10" x14ac:dyDescent="0.25">
      <c r="C189">
        <v>1</v>
      </c>
      <c r="D189">
        <v>18</v>
      </c>
      <c r="E189">
        <v>54</v>
      </c>
      <c r="F189">
        <v>5000</v>
      </c>
      <c r="G189">
        <v>140</v>
      </c>
      <c r="H189">
        <v>5720</v>
      </c>
      <c r="I189">
        <v>19</v>
      </c>
      <c r="J189">
        <v>4</v>
      </c>
    </row>
    <row r="190" spans="3:10" x14ac:dyDescent="0.25">
      <c r="C190">
        <v>1</v>
      </c>
      <c r="D190">
        <v>19</v>
      </c>
      <c r="E190">
        <v>54</v>
      </c>
      <c r="F190">
        <v>5000</v>
      </c>
      <c r="G190">
        <v>250</v>
      </c>
      <c r="H190">
        <v>5760</v>
      </c>
      <c r="I190">
        <v>19</v>
      </c>
      <c r="J190">
        <v>3</v>
      </c>
    </row>
    <row r="191" spans="3:10" x14ac:dyDescent="0.25">
      <c r="C191">
        <v>1</v>
      </c>
      <c r="D191">
        <v>20</v>
      </c>
      <c r="E191">
        <v>58</v>
      </c>
      <c r="F191">
        <v>5000</v>
      </c>
      <c r="G191">
        <v>200</v>
      </c>
      <c r="H191">
        <v>5730</v>
      </c>
      <c r="I191">
        <v>26</v>
      </c>
      <c r="J191">
        <v>4</v>
      </c>
    </row>
    <row r="192" spans="3:10" x14ac:dyDescent="0.25">
      <c r="C192">
        <v>1</v>
      </c>
      <c r="D192">
        <v>21</v>
      </c>
      <c r="E192">
        <v>69</v>
      </c>
      <c r="F192">
        <v>3044</v>
      </c>
      <c r="G192">
        <v>150</v>
      </c>
      <c r="H192">
        <v>5700</v>
      </c>
      <c r="I192">
        <v>59</v>
      </c>
      <c r="J192">
        <v>5</v>
      </c>
    </row>
    <row r="193" spans="3:10" x14ac:dyDescent="0.25">
      <c r="C193">
        <v>1</v>
      </c>
      <c r="D193">
        <v>22</v>
      </c>
      <c r="E193">
        <v>51</v>
      </c>
      <c r="F193">
        <v>3641</v>
      </c>
      <c r="G193">
        <v>140</v>
      </c>
      <c r="H193">
        <v>5650</v>
      </c>
      <c r="I193">
        <v>70</v>
      </c>
      <c r="J193">
        <v>5</v>
      </c>
    </row>
    <row r="194" spans="3:10" x14ac:dyDescent="0.25">
      <c r="C194">
        <v>1</v>
      </c>
      <c r="D194">
        <v>23</v>
      </c>
      <c r="E194">
        <v>53</v>
      </c>
      <c r="F194">
        <v>111</v>
      </c>
      <c r="G194">
        <v>50</v>
      </c>
      <c r="H194">
        <v>5680</v>
      </c>
      <c r="I194">
        <v>64</v>
      </c>
      <c r="J194">
        <v>3</v>
      </c>
    </row>
    <row r="195" spans="3:10" x14ac:dyDescent="0.25">
      <c r="C195">
        <v>1</v>
      </c>
      <c r="D195">
        <v>24</v>
      </c>
      <c r="E195">
        <v>59</v>
      </c>
      <c r="F195">
        <v>597</v>
      </c>
      <c r="G195">
        <v>70</v>
      </c>
      <c r="H195">
        <v>5820</v>
      </c>
      <c r="I195">
        <v>19</v>
      </c>
      <c r="J195">
        <v>5</v>
      </c>
    </row>
    <row r="196" spans="3:10" x14ac:dyDescent="0.25">
      <c r="C196">
        <v>1</v>
      </c>
      <c r="D196">
        <v>25</v>
      </c>
      <c r="E196">
        <v>64</v>
      </c>
      <c r="F196">
        <v>1791</v>
      </c>
      <c r="G196">
        <v>150</v>
      </c>
      <c r="H196">
        <v>5810</v>
      </c>
      <c r="I196">
        <v>19</v>
      </c>
      <c r="J196">
        <v>5</v>
      </c>
    </row>
    <row r="197" spans="3:10" x14ac:dyDescent="0.25">
      <c r="C197">
        <v>1</v>
      </c>
      <c r="D197">
        <v>26</v>
      </c>
      <c r="E197">
        <v>63</v>
      </c>
      <c r="F197">
        <v>793</v>
      </c>
      <c r="G197">
        <v>120</v>
      </c>
      <c r="H197">
        <v>5790</v>
      </c>
      <c r="I197">
        <v>28</v>
      </c>
      <c r="J197">
        <v>3</v>
      </c>
    </row>
    <row r="198" spans="3:10" x14ac:dyDescent="0.25">
      <c r="C198">
        <v>1</v>
      </c>
      <c r="D198">
        <v>27</v>
      </c>
      <c r="E198">
        <v>63</v>
      </c>
      <c r="F198">
        <v>531</v>
      </c>
      <c r="G198">
        <v>40</v>
      </c>
      <c r="H198">
        <v>5800</v>
      </c>
      <c r="I198">
        <v>32</v>
      </c>
      <c r="J198">
        <v>2</v>
      </c>
    </row>
    <row r="199" spans="3:10" x14ac:dyDescent="0.25">
      <c r="C199">
        <v>1</v>
      </c>
      <c r="D199">
        <v>28</v>
      </c>
      <c r="E199">
        <v>62</v>
      </c>
      <c r="F199">
        <v>419</v>
      </c>
      <c r="G199">
        <v>120</v>
      </c>
      <c r="H199">
        <v>5820</v>
      </c>
      <c r="I199">
        <v>19</v>
      </c>
      <c r="J199">
        <v>5</v>
      </c>
    </row>
    <row r="200" spans="3:10" x14ac:dyDescent="0.25">
      <c r="C200">
        <v>1</v>
      </c>
      <c r="D200">
        <v>29</v>
      </c>
      <c r="E200">
        <v>63</v>
      </c>
      <c r="F200">
        <v>816</v>
      </c>
      <c r="G200">
        <v>6</v>
      </c>
      <c r="H200">
        <v>5770</v>
      </c>
      <c r="I200">
        <v>76</v>
      </c>
      <c r="J200">
        <v>8</v>
      </c>
    </row>
    <row r="201" spans="3:10" x14ac:dyDescent="0.25">
      <c r="C201">
        <v>1</v>
      </c>
      <c r="D201">
        <v>30</v>
      </c>
      <c r="E201">
        <v>54</v>
      </c>
      <c r="F201">
        <v>3651</v>
      </c>
      <c r="G201">
        <v>30</v>
      </c>
      <c r="H201">
        <v>5670</v>
      </c>
      <c r="I201">
        <v>69</v>
      </c>
      <c r="J201">
        <v>3</v>
      </c>
    </row>
    <row r="202" spans="3:10" x14ac:dyDescent="0.25">
      <c r="C202">
        <v>1</v>
      </c>
      <c r="D202">
        <v>31</v>
      </c>
      <c r="E202">
        <v>36</v>
      </c>
      <c r="F202">
        <v>5000</v>
      </c>
      <c r="G202">
        <v>100</v>
      </c>
      <c r="H202">
        <v>5590</v>
      </c>
      <c r="I202">
        <v>76</v>
      </c>
      <c r="J202">
        <v>3</v>
      </c>
    </row>
    <row r="203" spans="3:10" x14ac:dyDescent="0.25">
      <c r="C203">
        <v>1</v>
      </c>
      <c r="D203">
        <v>32</v>
      </c>
      <c r="E203">
        <v>31</v>
      </c>
      <c r="F203">
        <v>5000</v>
      </c>
      <c r="G203">
        <v>200</v>
      </c>
      <c r="H203">
        <v>5410</v>
      </c>
      <c r="I203">
        <v>64</v>
      </c>
      <c r="J203">
        <v>6</v>
      </c>
    </row>
    <row r="204" spans="3:10" x14ac:dyDescent="0.25">
      <c r="C204">
        <v>1</v>
      </c>
      <c r="D204">
        <v>33</v>
      </c>
      <c r="E204">
        <v>30</v>
      </c>
      <c r="F204">
        <v>1341</v>
      </c>
      <c r="G204">
        <v>60</v>
      </c>
      <c r="H204">
        <v>5350</v>
      </c>
      <c r="I204">
        <v>62</v>
      </c>
      <c r="J204">
        <v>7</v>
      </c>
    </row>
    <row r="205" spans="3:10" x14ac:dyDescent="0.25">
      <c r="C205">
        <v>1</v>
      </c>
      <c r="D205">
        <v>34</v>
      </c>
      <c r="E205">
        <v>36</v>
      </c>
      <c r="F205">
        <v>5000</v>
      </c>
      <c r="G205">
        <v>350</v>
      </c>
      <c r="H205">
        <v>5480</v>
      </c>
      <c r="I205">
        <v>72</v>
      </c>
      <c r="J205">
        <v>9</v>
      </c>
    </row>
    <row r="206" spans="3:10" x14ac:dyDescent="0.25">
      <c r="C206">
        <v>1</v>
      </c>
      <c r="D206">
        <v>35</v>
      </c>
      <c r="E206">
        <v>42</v>
      </c>
      <c r="F206">
        <v>3799</v>
      </c>
      <c r="G206">
        <v>250</v>
      </c>
      <c r="H206">
        <v>5600</v>
      </c>
      <c r="I206">
        <v>76</v>
      </c>
      <c r="J206">
        <v>7</v>
      </c>
    </row>
    <row r="207" spans="3:10" x14ac:dyDescent="0.25">
      <c r="C207">
        <v>1</v>
      </c>
      <c r="D207">
        <v>36</v>
      </c>
      <c r="E207">
        <v>37</v>
      </c>
      <c r="F207">
        <v>5000</v>
      </c>
      <c r="G207">
        <v>350</v>
      </c>
      <c r="H207">
        <v>5490</v>
      </c>
      <c r="I207">
        <v>72</v>
      </c>
      <c r="J207">
        <v>11</v>
      </c>
    </row>
    <row r="208" spans="3:10" x14ac:dyDescent="0.25">
      <c r="C208">
        <v>1</v>
      </c>
      <c r="D208">
        <v>37</v>
      </c>
      <c r="E208">
        <v>41</v>
      </c>
      <c r="F208">
        <v>5000</v>
      </c>
      <c r="G208">
        <v>300</v>
      </c>
      <c r="H208">
        <v>5560</v>
      </c>
      <c r="I208">
        <v>72</v>
      </c>
      <c r="J208">
        <v>10</v>
      </c>
    </row>
    <row r="209" spans="3:10" x14ac:dyDescent="0.25">
      <c r="C209">
        <v>1</v>
      </c>
      <c r="D209">
        <v>38</v>
      </c>
      <c r="E209">
        <v>46</v>
      </c>
      <c r="F209">
        <v>5000</v>
      </c>
      <c r="G209">
        <v>300</v>
      </c>
      <c r="H209">
        <v>5700</v>
      </c>
      <c r="I209">
        <v>32</v>
      </c>
      <c r="J209">
        <v>3</v>
      </c>
    </row>
    <row r="210" spans="3:10" x14ac:dyDescent="0.25">
      <c r="C210">
        <v>1</v>
      </c>
      <c r="D210">
        <v>39</v>
      </c>
      <c r="E210">
        <v>51</v>
      </c>
      <c r="F210">
        <v>5000</v>
      </c>
      <c r="G210">
        <v>300</v>
      </c>
      <c r="H210">
        <v>5680</v>
      </c>
      <c r="I210">
        <v>50</v>
      </c>
      <c r="J210">
        <v>5</v>
      </c>
    </row>
    <row r="211" spans="3:10" x14ac:dyDescent="0.25">
      <c r="C211">
        <v>1</v>
      </c>
      <c r="D211">
        <v>40</v>
      </c>
      <c r="E211">
        <v>55</v>
      </c>
      <c r="F211">
        <v>2398</v>
      </c>
      <c r="G211">
        <v>200</v>
      </c>
      <c r="H211">
        <v>5700</v>
      </c>
      <c r="I211">
        <v>86</v>
      </c>
      <c r="J211">
        <v>4</v>
      </c>
    </row>
    <row r="212" spans="3:10" x14ac:dyDescent="0.25">
      <c r="C212">
        <v>1</v>
      </c>
      <c r="D212">
        <v>41</v>
      </c>
      <c r="E212">
        <v>41</v>
      </c>
      <c r="F212">
        <v>5000</v>
      </c>
      <c r="G212">
        <v>100</v>
      </c>
      <c r="H212">
        <v>5650</v>
      </c>
      <c r="I212">
        <v>61</v>
      </c>
      <c r="J212">
        <v>5</v>
      </c>
    </row>
    <row r="213" spans="3:10" x14ac:dyDescent="0.25">
      <c r="C213">
        <v>1</v>
      </c>
      <c r="D213">
        <v>42</v>
      </c>
      <c r="E213">
        <v>41</v>
      </c>
      <c r="F213">
        <v>4281</v>
      </c>
      <c r="G213">
        <v>250</v>
      </c>
      <c r="H213">
        <v>5610</v>
      </c>
      <c r="I213">
        <v>62</v>
      </c>
      <c r="J213">
        <v>5</v>
      </c>
    </row>
    <row r="214" spans="3:10" x14ac:dyDescent="0.25">
      <c r="C214">
        <v>1</v>
      </c>
      <c r="D214">
        <v>43</v>
      </c>
      <c r="E214">
        <v>49</v>
      </c>
      <c r="F214">
        <v>1161</v>
      </c>
      <c r="G214">
        <v>200</v>
      </c>
      <c r="H214">
        <v>5730</v>
      </c>
      <c r="I214">
        <v>66</v>
      </c>
      <c r="J214">
        <v>5</v>
      </c>
    </row>
    <row r="215" spans="3:10" x14ac:dyDescent="0.25">
      <c r="C215">
        <v>1</v>
      </c>
      <c r="D215">
        <v>44</v>
      </c>
      <c r="E215">
        <v>45</v>
      </c>
      <c r="F215">
        <v>2778</v>
      </c>
      <c r="G215">
        <v>200</v>
      </c>
      <c r="H215">
        <v>5770</v>
      </c>
      <c r="I215">
        <v>68</v>
      </c>
      <c r="J215">
        <v>5</v>
      </c>
    </row>
    <row r="216" spans="3:10" x14ac:dyDescent="0.25">
      <c r="C216">
        <v>1</v>
      </c>
      <c r="D216">
        <v>45</v>
      </c>
      <c r="E216">
        <v>55</v>
      </c>
      <c r="F216">
        <v>442</v>
      </c>
      <c r="G216">
        <v>40</v>
      </c>
      <c r="H216">
        <v>5770</v>
      </c>
      <c r="I216">
        <v>82</v>
      </c>
      <c r="J216">
        <v>3</v>
      </c>
    </row>
    <row r="217" spans="3:10" x14ac:dyDescent="0.25">
      <c r="C217">
        <v>1</v>
      </c>
      <c r="D217">
        <v>46</v>
      </c>
      <c r="E217">
        <v>41</v>
      </c>
      <c r="F217">
        <v>5000</v>
      </c>
      <c r="G217">
        <v>300</v>
      </c>
      <c r="H217">
        <v>5690</v>
      </c>
      <c r="I217">
        <v>21</v>
      </c>
      <c r="J217">
        <v>8</v>
      </c>
    </row>
    <row r="218" spans="3:10" x14ac:dyDescent="0.25">
      <c r="C218">
        <v>1</v>
      </c>
      <c r="D218">
        <v>47</v>
      </c>
      <c r="E218">
        <v>45</v>
      </c>
      <c r="F218">
        <v>5000</v>
      </c>
      <c r="G218">
        <v>300</v>
      </c>
      <c r="H218">
        <v>5700</v>
      </c>
      <c r="I218">
        <v>19</v>
      </c>
      <c r="J218">
        <v>3</v>
      </c>
    </row>
    <row r="219" spans="3:10" x14ac:dyDescent="0.25">
      <c r="C219">
        <v>1</v>
      </c>
      <c r="D219">
        <v>48</v>
      </c>
      <c r="E219">
        <v>51</v>
      </c>
      <c r="F219">
        <v>5000</v>
      </c>
      <c r="G219">
        <v>300</v>
      </c>
      <c r="H219">
        <v>5730</v>
      </c>
      <c r="I219">
        <v>19</v>
      </c>
      <c r="J219">
        <v>11</v>
      </c>
    </row>
    <row r="220" spans="3:10" x14ac:dyDescent="0.25">
      <c r="C220">
        <v>1</v>
      </c>
      <c r="D220">
        <v>49</v>
      </c>
      <c r="E220">
        <v>53</v>
      </c>
      <c r="F220">
        <v>5000</v>
      </c>
      <c r="G220">
        <v>300</v>
      </c>
      <c r="H220">
        <v>5690</v>
      </c>
      <c r="I220">
        <v>19</v>
      </c>
      <c r="J220">
        <v>7</v>
      </c>
    </row>
    <row r="221" spans="3:10" x14ac:dyDescent="0.25">
      <c r="C221">
        <v>1</v>
      </c>
      <c r="D221">
        <v>50</v>
      </c>
      <c r="E221">
        <v>50</v>
      </c>
      <c r="F221">
        <v>5000</v>
      </c>
      <c r="G221">
        <v>300</v>
      </c>
      <c r="H221">
        <v>5640</v>
      </c>
      <c r="I221">
        <v>68</v>
      </c>
      <c r="J221">
        <v>5</v>
      </c>
    </row>
    <row r="222" spans="3:10" x14ac:dyDescent="0.25">
      <c r="C222">
        <v>1</v>
      </c>
      <c r="D222">
        <v>51</v>
      </c>
      <c r="E222">
        <v>60</v>
      </c>
      <c r="F222">
        <v>1341</v>
      </c>
      <c r="G222">
        <v>150</v>
      </c>
      <c r="H222">
        <v>5720</v>
      </c>
      <c r="I222">
        <v>63</v>
      </c>
      <c r="J222">
        <v>6</v>
      </c>
    </row>
    <row r="223" spans="3:10" x14ac:dyDescent="0.25">
      <c r="C223">
        <v>1</v>
      </c>
      <c r="D223">
        <v>52</v>
      </c>
      <c r="E223">
        <v>54</v>
      </c>
      <c r="F223">
        <v>1318</v>
      </c>
      <c r="G223">
        <v>150</v>
      </c>
      <c r="H223">
        <v>5740</v>
      </c>
      <c r="I223">
        <v>54</v>
      </c>
      <c r="J223">
        <v>3</v>
      </c>
    </row>
    <row r="224" spans="3:10" x14ac:dyDescent="0.25">
      <c r="C224">
        <v>1</v>
      </c>
      <c r="D224">
        <v>53</v>
      </c>
      <c r="E224">
        <v>53</v>
      </c>
      <c r="F224">
        <v>885</v>
      </c>
      <c r="G224">
        <v>80</v>
      </c>
      <c r="H224">
        <v>5740</v>
      </c>
      <c r="I224">
        <v>47</v>
      </c>
      <c r="J224">
        <v>3</v>
      </c>
    </row>
    <row r="225" spans="3:10" x14ac:dyDescent="0.25">
      <c r="C225">
        <v>1</v>
      </c>
      <c r="D225">
        <v>54</v>
      </c>
      <c r="E225">
        <v>53</v>
      </c>
      <c r="F225">
        <v>360</v>
      </c>
      <c r="G225">
        <v>40</v>
      </c>
      <c r="H225">
        <v>5740</v>
      </c>
      <c r="I225">
        <v>56</v>
      </c>
      <c r="J225">
        <v>3</v>
      </c>
    </row>
    <row r="226" spans="3:10" x14ac:dyDescent="0.25">
      <c r="C226">
        <v>1</v>
      </c>
      <c r="D226">
        <v>55</v>
      </c>
      <c r="E226">
        <v>44</v>
      </c>
      <c r="F226">
        <v>3497</v>
      </c>
      <c r="G226">
        <v>40</v>
      </c>
      <c r="H226">
        <v>5670</v>
      </c>
      <c r="I226">
        <v>61</v>
      </c>
      <c r="J226">
        <v>7</v>
      </c>
    </row>
    <row r="227" spans="3:10" x14ac:dyDescent="0.25">
      <c r="C227">
        <v>1</v>
      </c>
      <c r="D227">
        <v>56</v>
      </c>
      <c r="E227">
        <v>40</v>
      </c>
      <c r="F227">
        <v>5000</v>
      </c>
      <c r="G227">
        <v>80</v>
      </c>
      <c r="H227">
        <v>5550</v>
      </c>
      <c r="I227">
        <v>74</v>
      </c>
      <c r="J227">
        <v>10</v>
      </c>
    </row>
    <row r="228" spans="3:10" x14ac:dyDescent="0.25">
      <c r="C228">
        <v>1</v>
      </c>
      <c r="D228">
        <v>57</v>
      </c>
      <c r="E228">
        <v>30</v>
      </c>
      <c r="F228">
        <v>5000</v>
      </c>
      <c r="G228">
        <v>300</v>
      </c>
      <c r="H228">
        <v>5470</v>
      </c>
      <c r="I228">
        <v>46</v>
      </c>
      <c r="J228">
        <v>7</v>
      </c>
    </row>
    <row r="229" spans="3:10" x14ac:dyDescent="0.25">
      <c r="C229">
        <v>1</v>
      </c>
      <c r="D229">
        <v>58</v>
      </c>
      <c r="E229">
        <v>25</v>
      </c>
      <c r="F229">
        <v>5000</v>
      </c>
      <c r="G229">
        <v>200</v>
      </c>
      <c r="H229">
        <v>5320</v>
      </c>
      <c r="I229">
        <v>45</v>
      </c>
      <c r="J229">
        <v>11</v>
      </c>
    </row>
    <row r="230" spans="3:10" x14ac:dyDescent="0.25">
      <c r="C230">
        <v>1</v>
      </c>
      <c r="D230">
        <v>59</v>
      </c>
      <c r="E230">
        <v>40</v>
      </c>
      <c r="F230">
        <v>5000</v>
      </c>
      <c r="G230">
        <v>140</v>
      </c>
      <c r="H230">
        <v>5530</v>
      </c>
      <c r="I230">
        <v>43</v>
      </c>
      <c r="J230">
        <v>3</v>
      </c>
    </row>
    <row r="231" spans="3:10" x14ac:dyDescent="0.25">
      <c r="C231">
        <v>1</v>
      </c>
      <c r="D231">
        <v>60</v>
      </c>
      <c r="E231">
        <v>45</v>
      </c>
      <c r="F231">
        <v>5000</v>
      </c>
      <c r="G231">
        <v>140</v>
      </c>
      <c r="H231">
        <v>5600</v>
      </c>
      <c r="I231">
        <v>21</v>
      </c>
      <c r="J231">
        <v>3</v>
      </c>
    </row>
    <row r="232" spans="3:10" x14ac:dyDescent="0.25">
      <c r="C232">
        <v>1</v>
      </c>
      <c r="D232">
        <v>61</v>
      </c>
      <c r="E232">
        <v>51</v>
      </c>
      <c r="F232">
        <v>5000</v>
      </c>
      <c r="G232">
        <v>140</v>
      </c>
      <c r="H232">
        <v>5660</v>
      </c>
      <c r="I232">
        <v>57</v>
      </c>
      <c r="J232">
        <v>7</v>
      </c>
    </row>
    <row r="233" spans="3:10" x14ac:dyDescent="0.25">
      <c r="C233">
        <v>1</v>
      </c>
      <c r="D233">
        <v>62</v>
      </c>
      <c r="E233">
        <v>48</v>
      </c>
      <c r="F233">
        <v>3608</v>
      </c>
      <c r="G233">
        <v>100</v>
      </c>
      <c r="H233">
        <v>5580</v>
      </c>
      <c r="I233">
        <v>42</v>
      </c>
      <c r="J233">
        <v>5</v>
      </c>
    </row>
    <row r="234" spans="3:10" x14ac:dyDescent="0.25">
      <c r="C234">
        <v>1</v>
      </c>
      <c r="D234">
        <v>63</v>
      </c>
      <c r="E234">
        <v>45</v>
      </c>
      <c r="F234">
        <v>5000</v>
      </c>
      <c r="G234">
        <v>140</v>
      </c>
      <c r="H234">
        <v>5510</v>
      </c>
      <c r="I234">
        <v>50</v>
      </c>
      <c r="J234">
        <v>5</v>
      </c>
    </row>
    <row r="235" spans="3:10" x14ac:dyDescent="0.25">
      <c r="C235">
        <v>1</v>
      </c>
      <c r="D235">
        <v>64</v>
      </c>
      <c r="E235">
        <v>47</v>
      </c>
      <c r="F235">
        <v>5000</v>
      </c>
      <c r="G235">
        <v>200</v>
      </c>
      <c r="H235">
        <v>5530</v>
      </c>
      <c r="I235">
        <v>61</v>
      </c>
      <c r="J235">
        <v>5</v>
      </c>
    </row>
    <row r="236" spans="3:10" x14ac:dyDescent="0.25">
      <c r="C236">
        <v>1</v>
      </c>
      <c r="D236">
        <v>65</v>
      </c>
      <c r="E236">
        <v>43</v>
      </c>
      <c r="F236">
        <v>5000</v>
      </c>
      <c r="G236">
        <v>120</v>
      </c>
      <c r="H236">
        <v>5620</v>
      </c>
      <c r="I236">
        <v>61</v>
      </c>
      <c r="J236">
        <v>9</v>
      </c>
    </row>
    <row r="237" spans="3:10" x14ac:dyDescent="0.25">
      <c r="C237">
        <v>1</v>
      </c>
      <c r="D237">
        <v>66</v>
      </c>
      <c r="E237">
        <v>49</v>
      </c>
      <c r="F237">
        <v>613</v>
      </c>
      <c r="G237">
        <v>300</v>
      </c>
      <c r="H237">
        <v>5690</v>
      </c>
      <c r="I237">
        <v>60</v>
      </c>
      <c r="J237">
        <v>0</v>
      </c>
    </row>
    <row r="238" spans="3:10" x14ac:dyDescent="0.25">
      <c r="C238">
        <v>1</v>
      </c>
      <c r="D238">
        <v>67</v>
      </c>
      <c r="E238">
        <v>56</v>
      </c>
      <c r="F238">
        <v>334</v>
      </c>
      <c r="G238">
        <v>300</v>
      </c>
      <c r="H238">
        <v>5760</v>
      </c>
      <c r="I238">
        <v>31</v>
      </c>
      <c r="J238">
        <v>4</v>
      </c>
    </row>
    <row r="239" spans="3:10" x14ac:dyDescent="0.25">
      <c r="C239">
        <v>1</v>
      </c>
      <c r="D239">
        <v>68</v>
      </c>
      <c r="E239">
        <v>53</v>
      </c>
      <c r="F239">
        <v>567</v>
      </c>
      <c r="G239">
        <v>150</v>
      </c>
      <c r="H239">
        <v>5740</v>
      </c>
      <c r="I239">
        <v>66</v>
      </c>
      <c r="J239">
        <v>3</v>
      </c>
    </row>
    <row r="240" spans="3:10" x14ac:dyDescent="0.25">
      <c r="C240">
        <v>1</v>
      </c>
      <c r="D240">
        <v>69</v>
      </c>
      <c r="E240">
        <v>61</v>
      </c>
      <c r="F240">
        <v>488</v>
      </c>
      <c r="G240">
        <v>2</v>
      </c>
      <c r="H240">
        <v>5780</v>
      </c>
      <c r="I240">
        <v>53</v>
      </c>
      <c r="J240">
        <v>5</v>
      </c>
    </row>
    <row r="241" spans="3:10" x14ac:dyDescent="0.25">
      <c r="C241">
        <v>1</v>
      </c>
      <c r="D241">
        <v>70</v>
      </c>
      <c r="E241">
        <v>63</v>
      </c>
      <c r="F241">
        <v>531</v>
      </c>
      <c r="G241">
        <v>50</v>
      </c>
      <c r="H241">
        <v>5790</v>
      </c>
      <c r="I241">
        <v>42</v>
      </c>
      <c r="J241">
        <v>2</v>
      </c>
    </row>
    <row r="242" spans="3:10" x14ac:dyDescent="0.25">
      <c r="C242">
        <v>1</v>
      </c>
      <c r="D242">
        <v>71</v>
      </c>
      <c r="E242">
        <v>70</v>
      </c>
      <c r="F242">
        <v>508</v>
      </c>
      <c r="G242">
        <v>70</v>
      </c>
      <c r="H242">
        <v>5760</v>
      </c>
      <c r="I242">
        <v>60</v>
      </c>
      <c r="J242">
        <v>3</v>
      </c>
    </row>
    <row r="243" spans="3:10" x14ac:dyDescent="0.25">
      <c r="C243">
        <v>1</v>
      </c>
      <c r="D243">
        <v>72</v>
      </c>
      <c r="E243">
        <v>57</v>
      </c>
      <c r="F243">
        <v>1571</v>
      </c>
      <c r="G243">
        <v>17</v>
      </c>
      <c r="H243">
        <v>5700</v>
      </c>
      <c r="I243">
        <v>82</v>
      </c>
      <c r="J243">
        <v>4</v>
      </c>
    </row>
    <row r="244" spans="3:10" x14ac:dyDescent="0.25">
      <c r="C244">
        <v>1</v>
      </c>
      <c r="D244">
        <v>73</v>
      </c>
      <c r="E244">
        <v>35</v>
      </c>
      <c r="F244">
        <v>721</v>
      </c>
      <c r="G244">
        <v>140</v>
      </c>
      <c r="H244">
        <v>5680</v>
      </c>
      <c r="I244">
        <v>57</v>
      </c>
      <c r="J244">
        <v>4</v>
      </c>
    </row>
    <row r="245" spans="3:10" x14ac:dyDescent="0.25">
      <c r="C245">
        <v>1</v>
      </c>
      <c r="D245">
        <v>74</v>
      </c>
      <c r="E245">
        <v>52</v>
      </c>
      <c r="F245">
        <v>505</v>
      </c>
      <c r="G245">
        <v>140</v>
      </c>
      <c r="H245">
        <v>5720</v>
      </c>
      <c r="I245">
        <v>21</v>
      </c>
      <c r="J245">
        <v>5</v>
      </c>
    </row>
    <row r="246" spans="3:10" x14ac:dyDescent="0.25">
      <c r="C246">
        <v>1</v>
      </c>
      <c r="D246">
        <v>75</v>
      </c>
      <c r="E246">
        <v>59</v>
      </c>
      <c r="F246">
        <v>377</v>
      </c>
      <c r="G246">
        <v>300</v>
      </c>
      <c r="H246">
        <v>5720</v>
      </c>
      <c r="I246">
        <v>19</v>
      </c>
      <c r="J246">
        <v>5</v>
      </c>
    </row>
    <row r="247" spans="3:10" x14ac:dyDescent="0.25">
      <c r="C247">
        <v>1</v>
      </c>
      <c r="D247">
        <v>76</v>
      </c>
      <c r="E247">
        <v>67</v>
      </c>
      <c r="F247">
        <v>442</v>
      </c>
      <c r="G247">
        <v>200</v>
      </c>
      <c r="H247">
        <v>5730</v>
      </c>
      <c r="I247">
        <v>32</v>
      </c>
      <c r="J247">
        <v>4</v>
      </c>
    </row>
    <row r="248" spans="3:10" x14ac:dyDescent="0.25">
      <c r="C248">
        <v>1</v>
      </c>
      <c r="D248">
        <v>77</v>
      </c>
      <c r="E248">
        <v>57</v>
      </c>
      <c r="F248">
        <v>902</v>
      </c>
      <c r="G248">
        <v>250</v>
      </c>
      <c r="H248">
        <v>5710</v>
      </c>
      <c r="I248">
        <v>77</v>
      </c>
      <c r="J248">
        <v>5</v>
      </c>
    </row>
    <row r="249" spans="3:10" x14ac:dyDescent="0.25">
      <c r="C249">
        <v>1</v>
      </c>
      <c r="D249">
        <v>78</v>
      </c>
      <c r="E249">
        <v>42</v>
      </c>
      <c r="F249">
        <v>1381</v>
      </c>
      <c r="G249">
        <v>60</v>
      </c>
      <c r="H249">
        <v>5720</v>
      </c>
      <c r="I249">
        <v>71</v>
      </c>
      <c r="J249">
        <v>4</v>
      </c>
    </row>
    <row r="250" spans="3:10" x14ac:dyDescent="0.25">
      <c r="C250">
        <v>1</v>
      </c>
      <c r="D250">
        <v>79</v>
      </c>
      <c r="E250">
        <v>55</v>
      </c>
      <c r="F250">
        <v>5000</v>
      </c>
      <c r="G250">
        <v>100</v>
      </c>
      <c r="H250">
        <v>5710</v>
      </c>
      <c r="I250">
        <v>19</v>
      </c>
      <c r="J250">
        <v>3</v>
      </c>
    </row>
    <row r="251" spans="3:10" x14ac:dyDescent="0.25">
      <c r="C251">
        <v>1</v>
      </c>
      <c r="D251">
        <v>80</v>
      </c>
      <c r="E251">
        <v>40</v>
      </c>
      <c r="F251">
        <v>5000</v>
      </c>
      <c r="G251">
        <v>150</v>
      </c>
      <c r="H251">
        <v>5600</v>
      </c>
      <c r="I251">
        <v>45</v>
      </c>
      <c r="J251">
        <v>6</v>
      </c>
    </row>
    <row r="256" spans="3:10" x14ac:dyDescent="0.25">
      <c r="C256" t="s">
        <v>95</v>
      </c>
    </row>
    <row r="257" spans="3:10" ht="17.399999999999999" x14ac:dyDescent="0.3">
      <c r="C257" s="1" t="s">
        <v>15</v>
      </c>
      <c r="D257" s="1" t="s">
        <v>23</v>
      </c>
      <c r="E257" s="1" t="s">
        <v>25</v>
      </c>
      <c r="F257" s="1" t="s">
        <v>31</v>
      </c>
      <c r="G257" s="1" t="s">
        <v>27</v>
      </c>
      <c r="H257" s="1" t="s">
        <v>28</v>
      </c>
      <c r="I257" s="1" t="s">
        <v>30</v>
      </c>
      <c r="J257" s="1"/>
    </row>
    <row r="258" spans="3:10" x14ac:dyDescent="0.25">
      <c r="C258">
        <v>1</v>
      </c>
      <c r="D258">
        <v>1</v>
      </c>
      <c r="E258">
        <v>2693</v>
      </c>
      <c r="F258">
        <v>250</v>
      </c>
      <c r="G258">
        <v>5710</v>
      </c>
      <c r="H258">
        <v>28</v>
      </c>
      <c r="I258">
        <v>4</v>
      </c>
    </row>
    <row r="259" spans="3:10" x14ac:dyDescent="0.25">
      <c r="C259">
        <v>1</v>
      </c>
      <c r="D259">
        <v>2</v>
      </c>
      <c r="E259">
        <v>590</v>
      </c>
      <c r="F259">
        <v>100</v>
      </c>
      <c r="G259">
        <v>5700</v>
      </c>
      <c r="H259">
        <v>37</v>
      </c>
      <c r="I259">
        <v>3</v>
      </c>
    </row>
    <row r="260" spans="3:10" x14ac:dyDescent="0.25">
      <c r="C260">
        <v>1</v>
      </c>
      <c r="D260">
        <v>3</v>
      </c>
      <c r="E260">
        <v>1450</v>
      </c>
      <c r="F260">
        <v>60</v>
      </c>
      <c r="G260">
        <v>5760</v>
      </c>
      <c r="H260">
        <v>51</v>
      </c>
      <c r="I260">
        <v>3</v>
      </c>
    </row>
    <row r="261" spans="3:10" x14ac:dyDescent="0.25">
      <c r="C261">
        <v>1</v>
      </c>
      <c r="D261">
        <v>4</v>
      </c>
      <c r="E261">
        <v>1568</v>
      </c>
      <c r="F261">
        <v>60</v>
      </c>
      <c r="G261">
        <v>5720</v>
      </c>
      <c r="H261">
        <v>69</v>
      </c>
      <c r="I261">
        <v>4</v>
      </c>
    </row>
    <row r="262" spans="3:10" x14ac:dyDescent="0.25">
      <c r="C262">
        <v>1</v>
      </c>
      <c r="D262">
        <v>5</v>
      </c>
      <c r="E262">
        <v>2631</v>
      </c>
      <c r="F262">
        <v>100</v>
      </c>
      <c r="G262">
        <v>5790</v>
      </c>
      <c r="H262">
        <v>19</v>
      </c>
      <c r="I262">
        <v>6</v>
      </c>
    </row>
    <row r="263" spans="3:10" x14ac:dyDescent="0.25">
      <c r="C263">
        <v>1</v>
      </c>
      <c r="D263">
        <v>6</v>
      </c>
      <c r="E263">
        <v>554</v>
      </c>
      <c r="F263">
        <v>250</v>
      </c>
      <c r="G263">
        <v>5790</v>
      </c>
      <c r="H263">
        <v>25</v>
      </c>
      <c r="I263">
        <v>3</v>
      </c>
    </row>
    <row r="264" spans="3:10" x14ac:dyDescent="0.25">
      <c r="C264">
        <v>1</v>
      </c>
      <c r="D264">
        <v>7</v>
      </c>
      <c r="E264">
        <v>2083</v>
      </c>
      <c r="F264">
        <v>120</v>
      </c>
      <c r="G264">
        <v>5700</v>
      </c>
      <c r="H264">
        <v>73</v>
      </c>
      <c r="I264">
        <v>3</v>
      </c>
    </row>
    <row r="265" spans="3:10" x14ac:dyDescent="0.25">
      <c r="C265">
        <v>1</v>
      </c>
      <c r="D265">
        <v>8</v>
      </c>
      <c r="E265">
        <v>2654</v>
      </c>
      <c r="F265">
        <v>120</v>
      </c>
      <c r="G265">
        <v>5700</v>
      </c>
      <c r="H265">
        <v>59</v>
      </c>
      <c r="I265">
        <v>3</v>
      </c>
    </row>
    <row r="266" spans="3:10" x14ac:dyDescent="0.25">
      <c r="C266">
        <v>1</v>
      </c>
      <c r="D266">
        <v>9</v>
      </c>
      <c r="E266">
        <v>5000</v>
      </c>
      <c r="F266">
        <v>120</v>
      </c>
      <c r="G266">
        <v>5770</v>
      </c>
      <c r="H266">
        <v>27</v>
      </c>
      <c r="I266">
        <v>8</v>
      </c>
    </row>
    <row r="267" spans="3:10" x14ac:dyDescent="0.25">
      <c r="C267">
        <v>1</v>
      </c>
      <c r="D267">
        <v>10</v>
      </c>
      <c r="E267">
        <v>111</v>
      </c>
      <c r="F267">
        <v>150</v>
      </c>
      <c r="G267">
        <v>5720</v>
      </c>
      <c r="H267">
        <v>44</v>
      </c>
      <c r="I267">
        <v>3</v>
      </c>
    </row>
    <row r="268" spans="3:10" x14ac:dyDescent="0.25">
      <c r="C268">
        <v>1</v>
      </c>
      <c r="D268">
        <v>11</v>
      </c>
      <c r="E268">
        <v>492</v>
      </c>
      <c r="F268">
        <v>40</v>
      </c>
      <c r="G268">
        <v>5760</v>
      </c>
      <c r="H268">
        <v>33</v>
      </c>
      <c r="I268">
        <v>6</v>
      </c>
    </row>
    <row r="269" spans="3:10" x14ac:dyDescent="0.25">
      <c r="C269">
        <v>1</v>
      </c>
      <c r="D269">
        <v>12</v>
      </c>
      <c r="E269">
        <v>5000</v>
      </c>
      <c r="F269">
        <v>200</v>
      </c>
      <c r="G269">
        <v>5780</v>
      </c>
      <c r="H269">
        <v>19</v>
      </c>
      <c r="I269">
        <v>6</v>
      </c>
    </row>
    <row r="270" spans="3:10" x14ac:dyDescent="0.25">
      <c r="C270">
        <v>1</v>
      </c>
      <c r="D270">
        <v>13</v>
      </c>
      <c r="E270">
        <v>1249</v>
      </c>
      <c r="F270">
        <v>250</v>
      </c>
      <c r="G270">
        <v>5830</v>
      </c>
      <c r="H270">
        <v>19</v>
      </c>
      <c r="I270">
        <v>3</v>
      </c>
    </row>
    <row r="271" spans="3:10" x14ac:dyDescent="0.25">
      <c r="C271">
        <v>1</v>
      </c>
      <c r="D271">
        <v>14</v>
      </c>
      <c r="E271">
        <v>5000</v>
      </c>
      <c r="F271">
        <v>200</v>
      </c>
      <c r="G271">
        <v>5870</v>
      </c>
      <c r="H271">
        <v>19</v>
      </c>
      <c r="I271">
        <v>2</v>
      </c>
    </row>
    <row r="272" spans="3:10" x14ac:dyDescent="0.25">
      <c r="C272">
        <v>1</v>
      </c>
      <c r="D272">
        <v>15</v>
      </c>
      <c r="E272">
        <v>5000</v>
      </c>
      <c r="F272">
        <v>200</v>
      </c>
      <c r="G272">
        <v>5840</v>
      </c>
      <c r="H272">
        <v>19</v>
      </c>
      <c r="I272">
        <v>5</v>
      </c>
    </row>
    <row r="273" spans="3:9" x14ac:dyDescent="0.25">
      <c r="C273">
        <v>1</v>
      </c>
      <c r="D273">
        <v>16</v>
      </c>
      <c r="E273">
        <v>639</v>
      </c>
      <c r="F273">
        <v>150</v>
      </c>
      <c r="G273">
        <v>5780</v>
      </c>
      <c r="H273">
        <v>59</v>
      </c>
      <c r="I273">
        <v>4</v>
      </c>
    </row>
    <row r="274" spans="3:9" x14ac:dyDescent="0.25">
      <c r="C274">
        <v>1</v>
      </c>
      <c r="D274">
        <v>17</v>
      </c>
      <c r="E274">
        <v>393</v>
      </c>
      <c r="F274">
        <v>10</v>
      </c>
      <c r="G274">
        <v>5680</v>
      </c>
      <c r="H274">
        <v>73</v>
      </c>
      <c r="I274">
        <v>5</v>
      </c>
    </row>
    <row r="275" spans="3:9" x14ac:dyDescent="0.25">
      <c r="C275">
        <v>1</v>
      </c>
      <c r="D275">
        <v>18</v>
      </c>
      <c r="E275">
        <v>5000</v>
      </c>
      <c r="F275">
        <v>140</v>
      </c>
      <c r="G275">
        <v>5720</v>
      </c>
      <c r="H275">
        <v>19</v>
      </c>
      <c r="I275">
        <v>4</v>
      </c>
    </row>
    <row r="276" spans="3:9" x14ac:dyDescent="0.25">
      <c r="C276">
        <v>1</v>
      </c>
      <c r="D276">
        <v>19</v>
      </c>
      <c r="E276">
        <v>5000</v>
      </c>
      <c r="F276">
        <v>250</v>
      </c>
      <c r="G276">
        <v>5760</v>
      </c>
      <c r="H276">
        <v>19</v>
      </c>
      <c r="I276">
        <v>3</v>
      </c>
    </row>
    <row r="277" spans="3:9" x14ac:dyDescent="0.25">
      <c r="C277">
        <v>1</v>
      </c>
      <c r="D277">
        <v>20</v>
      </c>
      <c r="E277">
        <v>5000</v>
      </c>
      <c r="F277">
        <v>200</v>
      </c>
      <c r="G277">
        <v>5730</v>
      </c>
      <c r="H277">
        <v>26</v>
      </c>
      <c r="I277">
        <v>4</v>
      </c>
    </row>
    <row r="278" spans="3:9" x14ac:dyDescent="0.25">
      <c r="C278">
        <v>1</v>
      </c>
      <c r="D278">
        <v>21</v>
      </c>
      <c r="E278">
        <v>3044</v>
      </c>
      <c r="F278">
        <v>150</v>
      </c>
      <c r="G278">
        <v>5700</v>
      </c>
      <c r="H278">
        <v>59</v>
      </c>
      <c r="I278">
        <v>5</v>
      </c>
    </row>
    <row r="279" spans="3:9" x14ac:dyDescent="0.25">
      <c r="C279">
        <v>1</v>
      </c>
      <c r="D279">
        <v>22</v>
      </c>
      <c r="E279">
        <v>3641</v>
      </c>
      <c r="F279">
        <v>140</v>
      </c>
      <c r="G279">
        <v>5650</v>
      </c>
      <c r="H279">
        <v>70</v>
      </c>
      <c r="I279">
        <v>5</v>
      </c>
    </row>
    <row r="280" spans="3:9" x14ac:dyDescent="0.25">
      <c r="C280">
        <v>1</v>
      </c>
      <c r="D280">
        <v>23</v>
      </c>
      <c r="E280">
        <v>111</v>
      </c>
      <c r="F280">
        <v>50</v>
      </c>
      <c r="G280">
        <v>5680</v>
      </c>
      <c r="H280">
        <v>64</v>
      </c>
      <c r="I280">
        <v>3</v>
      </c>
    </row>
    <row r="281" spans="3:9" x14ac:dyDescent="0.25">
      <c r="C281">
        <v>1</v>
      </c>
      <c r="D281">
        <v>24</v>
      </c>
      <c r="E281">
        <v>597</v>
      </c>
      <c r="F281">
        <v>70</v>
      </c>
      <c r="G281">
        <v>5820</v>
      </c>
      <c r="H281">
        <v>19</v>
      </c>
      <c r="I281">
        <v>5</v>
      </c>
    </row>
    <row r="282" spans="3:9" x14ac:dyDescent="0.25">
      <c r="C282">
        <v>1</v>
      </c>
      <c r="D282">
        <v>25</v>
      </c>
      <c r="E282">
        <v>1791</v>
      </c>
      <c r="F282">
        <v>150</v>
      </c>
      <c r="G282">
        <v>5810</v>
      </c>
      <c r="H282">
        <v>19</v>
      </c>
      <c r="I282">
        <v>5</v>
      </c>
    </row>
    <row r="283" spans="3:9" x14ac:dyDescent="0.25">
      <c r="C283">
        <v>1</v>
      </c>
      <c r="D283">
        <v>26</v>
      </c>
      <c r="E283">
        <v>793</v>
      </c>
      <c r="F283">
        <v>120</v>
      </c>
      <c r="G283">
        <v>5790</v>
      </c>
      <c r="H283">
        <v>28</v>
      </c>
      <c r="I283">
        <v>3</v>
      </c>
    </row>
    <row r="284" spans="3:9" x14ac:dyDescent="0.25">
      <c r="C284">
        <v>1</v>
      </c>
      <c r="D284">
        <v>27</v>
      </c>
      <c r="E284">
        <v>531</v>
      </c>
      <c r="F284">
        <v>40</v>
      </c>
      <c r="G284">
        <v>5800</v>
      </c>
      <c r="H284">
        <v>32</v>
      </c>
      <c r="I284">
        <v>2</v>
      </c>
    </row>
    <row r="285" spans="3:9" x14ac:dyDescent="0.25">
      <c r="C285">
        <v>1</v>
      </c>
      <c r="D285">
        <v>28</v>
      </c>
      <c r="E285">
        <v>419</v>
      </c>
      <c r="F285">
        <v>120</v>
      </c>
      <c r="G285">
        <v>5820</v>
      </c>
      <c r="H285">
        <v>19</v>
      </c>
      <c r="I285">
        <v>5</v>
      </c>
    </row>
    <row r="286" spans="3:9" x14ac:dyDescent="0.25">
      <c r="C286">
        <v>1</v>
      </c>
      <c r="D286">
        <v>29</v>
      </c>
      <c r="E286">
        <v>816</v>
      </c>
      <c r="F286">
        <v>6</v>
      </c>
      <c r="G286">
        <v>5770</v>
      </c>
      <c r="H286">
        <v>76</v>
      </c>
      <c r="I286">
        <v>8</v>
      </c>
    </row>
    <row r="287" spans="3:9" x14ac:dyDescent="0.25">
      <c r="C287">
        <v>1</v>
      </c>
      <c r="D287">
        <v>30</v>
      </c>
      <c r="E287">
        <v>3651</v>
      </c>
      <c r="F287">
        <v>30</v>
      </c>
      <c r="G287">
        <v>5670</v>
      </c>
      <c r="H287">
        <v>69</v>
      </c>
      <c r="I287">
        <v>3</v>
      </c>
    </row>
    <row r="288" spans="3:9" x14ac:dyDescent="0.25">
      <c r="C288">
        <v>1</v>
      </c>
      <c r="D288">
        <v>31</v>
      </c>
      <c r="E288">
        <v>5000</v>
      </c>
      <c r="F288">
        <v>100</v>
      </c>
      <c r="G288">
        <v>5590</v>
      </c>
      <c r="H288">
        <v>76</v>
      </c>
      <c r="I288">
        <v>3</v>
      </c>
    </row>
    <row r="289" spans="3:9" x14ac:dyDescent="0.25">
      <c r="C289">
        <v>1</v>
      </c>
      <c r="D289">
        <v>32</v>
      </c>
      <c r="E289">
        <v>5000</v>
      </c>
      <c r="F289">
        <v>200</v>
      </c>
      <c r="G289">
        <v>5410</v>
      </c>
      <c r="H289">
        <v>64</v>
      </c>
      <c r="I289">
        <v>6</v>
      </c>
    </row>
    <row r="290" spans="3:9" x14ac:dyDescent="0.25">
      <c r="C290">
        <v>1</v>
      </c>
      <c r="D290">
        <v>33</v>
      </c>
      <c r="E290">
        <v>1341</v>
      </c>
      <c r="F290">
        <v>60</v>
      </c>
      <c r="G290">
        <v>5350</v>
      </c>
      <c r="H290">
        <v>62</v>
      </c>
      <c r="I290">
        <v>7</v>
      </c>
    </row>
    <row r="291" spans="3:9" x14ac:dyDescent="0.25">
      <c r="C291">
        <v>1</v>
      </c>
      <c r="D291">
        <v>34</v>
      </c>
      <c r="E291">
        <v>5000</v>
      </c>
      <c r="F291">
        <v>350</v>
      </c>
      <c r="G291">
        <v>5480</v>
      </c>
      <c r="H291">
        <v>72</v>
      </c>
      <c r="I291">
        <v>9</v>
      </c>
    </row>
    <row r="292" spans="3:9" x14ac:dyDescent="0.25">
      <c r="C292">
        <v>1</v>
      </c>
      <c r="D292">
        <v>35</v>
      </c>
      <c r="E292">
        <v>3799</v>
      </c>
      <c r="F292">
        <v>250</v>
      </c>
      <c r="G292">
        <v>5600</v>
      </c>
      <c r="H292">
        <v>76</v>
      </c>
      <c r="I292">
        <v>7</v>
      </c>
    </row>
    <row r="293" spans="3:9" x14ac:dyDescent="0.25">
      <c r="C293">
        <v>1</v>
      </c>
      <c r="D293">
        <v>36</v>
      </c>
      <c r="E293">
        <v>5000</v>
      </c>
      <c r="F293">
        <v>350</v>
      </c>
      <c r="G293">
        <v>5490</v>
      </c>
      <c r="H293">
        <v>72</v>
      </c>
      <c r="I293">
        <v>11</v>
      </c>
    </row>
    <row r="294" spans="3:9" x14ac:dyDescent="0.25">
      <c r="C294">
        <v>1</v>
      </c>
      <c r="D294">
        <v>37</v>
      </c>
      <c r="E294">
        <v>5000</v>
      </c>
      <c r="F294">
        <v>300</v>
      </c>
      <c r="G294">
        <v>5560</v>
      </c>
      <c r="H294">
        <v>72</v>
      </c>
      <c r="I294">
        <v>10</v>
      </c>
    </row>
    <row r="295" spans="3:9" x14ac:dyDescent="0.25">
      <c r="C295">
        <v>1</v>
      </c>
      <c r="D295">
        <v>38</v>
      </c>
      <c r="E295">
        <v>5000</v>
      </c>
      <c r="F295">
        <v>300</v>
      </c>
      <c r="G295">
        <v>5700</v>
      </c>
      <c r="H295">
        <v>32</v>
      </c>
      <c r="I295">
        <v>3</v>
      </c>
    </row>
    <row r="296" spans="3:9" x14ac:dyDescent="0.25">
      <c r="C296">
        <v>1</v>
      </c>
      <c r="D296">
        <v>39</v>
      </c>
      <c r="E296">
        <v>5000</v>
      </c>
      <c r="F296">
        <v>300</v>
      </c>
      <c r="G296">
        <v>5680</v>
      </c>
      <c r="H296">
        <v>50</v>
      </c>
      <c r="I296">
        <v>5</v>
      </c>
    </row>
    <row r="297" spans="3:9" x14ac:dyDescent="0.25">
      <c r="C297">
        <v>1</v>
      </c>
      <c r="D297">
        <v>40</v>
      </c>
      <c r="E297">
        <v>2398</v>
      </c>
      <c r="F297">
        <v>200</v>
      </c>
      <c r="G297">
        <v>5700</v>
      </c>
      <c r="H297">
        <v>86</v>
      </c>
      <c r="I297">
        <v>4</v>
      </c>
    </row>
    <row r="298" spans="3:9" x14ac:dyDescent="0.25">
      <c r="C298">
        <v>1</v>
      </c>
      <c r="D298">
        <v>41</v>
      </c>
      <c r="E298">
        <v>5000</v>
      </c>
      <c r="F298">
        <v>100</v>
      </c>
      <c r="G298">
        <v>5650</v>
      </c>
      <c r="H298">
        <v>61</v>
      </c>
      <c r="I298">
        <v>5</v>
      </c>
    </row>
    <row r="299" spans="3:9" x14ac:dyDescent="0.25">
      <c r="C299">
        <v>1</v>
      </c>
      <c r="D299">
        <v>42</v>
      </c>
      <c r="E299">
        <v>4281</v>
      </c>
      <c r="F299">
        <v>250</v>
      </c>
      <c r="G299">
        <v>5610</v>
      </c>
      <c r="H299">
        <v>62</v>
      </c>
      <c r="I299">
        <v>5</v>
      </c>
    </row>
    <row r="300" spans="3:9" x14ac:dyDescent="0.25">
      <c r="C300">
        <v>1</v>
      </c>
      <c r="D300">
        <v>43</v>
      </c>
      <c r="E300">
        <v>1161</v>
      </c>
      <c r="F300">
        <v>200</v>
      </c>
      <c r="G300">
        <v>5730</v>
      </c>
      <c r="H300">
        <v>66</v>
      </c>
      <c r="I300">
        <v>5</v>
      </c>
    </row>
    <row r="301" spans="3:9" x14ac:dyDescent="0.25">
      <c r="C301">
        <v>1</v>
      </c>
      <c r="D301">
        <v>44</v>
      </c>
      <c r="E301">
        <v>2778</v>
      </c>
      <c r="F301">
        <v>200</v>
      </c>
      <c r="G301">
        <v>5770</v>
      </c>
      <c r="H301">
        <v>68</v>
      </c>
      <c r="I301">
        <v>5</v>
      </c>
    </row>
    <row r="302" spans="3:9" x14ac:dyDescent="0.25">
      <c r="C302">
        <v>1</v>
      </c>
      <c r="D302">
        <v>45</v>
      </c>
      <c r="E302">
        <v>442</v>
      </c>
      <c r="F302">
        <v>40</v>
      </c>
      <c r="G302">
        <v>5770</v>
      </c>
      <c r="H302">
        <v>82</v>
      </c>
      <c r="I302">
        <v>3</v>
      </c>
    </row>
    <row r="303" spans="3:9" x14ac:dyDescent="0.25">
      <c r="C303">
        <v>1</v>
      </c>
      <c r="D303">
        <v>46</v>
      </c>
      <c r="E303">
        <v>5000</v>
      </c>
      <c r="F303">
        <v>300</v>
      </c>
      <c r="G303">
        <v>5690</v>
      </c>
      <c r="H303">
        <v>21</v>
      </c>
      <c r="I303">
        <v>8</v>
      </c>
    </row>
    <row r="304" spans="3:9" x14ac:dyDescent="0.25">
      <c r="C304">
        <v>1</v>
      </c>
      <c r="D304">
        <v>47</v>
      </c>
      <c r="E304">
        <v>5000</v>
      </c>
      <c r="F304">
        <v>300</v>
      </c>
      <c r="G304">
        <v>5700</v>
      </c>
      <c r="H304">
        <v>19</v>
      </c>
      <c r="I304">
        <v>3</v>
      </c>
    </row>
    <row r="305" spans="3:9" x14ac:dyDescent="0.25">
      <c r="C305">
        <v>1</v>
      </c>
      <c r="D305">
        <v>48</v>
      </c>
      <c r="E305">
        <v>5000</v>
      </c>
      <c r="F305">
        <v>300</v>
      </c>
      <c r="G305">
        <v>5730</v>
      </c>
      <c r="H305">
        <v>19</v>
      </c>
      <c r="I305">
        <v>11</v>
      </c>
    </row>
    <row r="306" spans="3:9" x14ac:dyDescent="0.25">
      <c r="C306">
        <v>1</v>
      </c>
      <c r="D306">
        <v>49</v>
      </c>
      <c r="E306">
        <v>5000</v>
      </c>
      <c r="F306">
        <v>300</v>
      </c>
      <c r="G306">
        <v>5690</v>
      </c>
      <c r="H306">
        <v>19</v>
      </c>
      <c r="I306">
        <v>7</v>
      </c>
    </row>
    <row r="307" spans="3:9" x14ac:dyDescent="0.25">
      <c r="C307">
        <v>1</v>
      </c>
      <c r="D307">
        <v>50</v>
      </c>
      <c r="E307">
        <v>5000</v>
      </c>
      <c r="F307">
        <v>300</v>
      </c>
      <c r="G307">
        <v>5640</v>
      </c>
      <c r="H307">
        <v>68</v>
      </c>
      <c r="I307">
        <v>5</v>
      </c>
    </row>
    <row r="308" spans="3:9" x14ac:dyDescent="0.25">
      <c r="C308">
        <v>1</v>
      </c>
      <c r="D308">
        <v>51</v>
      </c>
      <c r="E308">
        <v>1341</v>
      </c>
      <c r="F308">
        <v>150</v>
      </c>
      <c r="G308">
        <v>5720</v>
      </c>
      <c r="H308">
        <v>63</v>
      </c>
      <c r="I308">
        <v>6</v>
      </c>
    </row>
    <row r="309" spans="3:9" x14ac:dyDescent="0.25">
      <c r="C309">
        <v>1</v>
      </c>
      <c r="D309">
        <v>52</v>
      </c>
      <c r="E309">
        <v>1318</v>
      </c>
      <c r="F309">
        <v>150</v>
      </c>
      <c r="G309">
        <v>5740</v>
      </c>
      <c r="H309">
        <v>54</v>
      </c>
      <c r="I309">
        <v>3</v>
      </c>
    </row>
    <row r="310" spans="3:9" x14ac:dyDescent="0.25">
      <c r="C310">
        <v>1</v>
      </c>
      <c r="D310">
        <v>53</v>
      </c>
      <c r="E310">
        <v>885</v>
      </c>
      <c r="F310">
        <v>80</v>
      </c>
      <c r="G310">
        <v>5740</v>
      </c>
      <c r="H310">
        <v>47</v>
      </c>
      <c r="I310">
        <v>3</v>
      </c>
    </row>
    <row r="311" spans="3:9" x14ac:dyDescent="0.25">
      <c r="C311">
        <v>1</v>
      </c>
      <c r="D311">
        <v>54</v>
      </c>
      <c r="E311">
        <v>360</v>
      </c>
      <c r="F311">
        <v>40</v>
      </c>
      <c r="G311">
        <v>5740</v>
      </c>
      <c r="H311">
        <v>56</v>
      </c>
      <c r="I311">
        <v>3</v>
      </c>
    </row>
    <row r="312" spans="3:9" x14ac:dyDescent="0.25">
      <c r="C312">
        <v>1</v>
      </c>
      <c r="D312">
        <v>55</v>
      </c>
      <c r="E312">
        <v>3497</v>
      </c>
      <c r="F312">
        <v>40</v>
      </c>
      <c r="G312">
        <v>5670</v>
      </c>
      <c r="H312">
        <v>61</v>
      </c>
      <c r="I312">
        <v>7</v>
      </c>
    </row>
    <row r="313" spans="3:9" x14ac:dyDescent="0.25">
      <c r="C313">
        <v>1</v>
      </c>
      <c r="D313">
        <v>56</v>
      </c>
      <c r="E313">
        <v>5000</v>
      </c>
      <c r="F313">
        <v>80</v>
      </c>
      <c r="G313">
        <v>5550</v>
      </c>
      <c r="H313">
        <v>74</v>
      </c>
      <c r="I313">
        <v>10</v>
      </c>
    </row>
    <row r="314" spans="3:9" x14ac:dyDescent="0.25">
      <c r="C314">
        <v>1</v>
      </c>
      <c r="D314">
        <v>57</v>
      </c>
      <c r="E314">
        <v>5000</v>
      </c>
      <c r="F314">
        <v>300</v>
      </c>
      <c r="G314">
        <v>5470</v>
      </c>
      <c r="H314">
        <v>46</v>
      </c>
      <c r="I314">
        <v>7</v>
      </c>
    </row>
    <row r="315" spans="3:9" x14ac:dyDescent="0.25">
      <c r="C315">
        <v>1</v>
      </c>
      <c r="D315">
        <v>58</v>
      </c>
      <c r="E315">
        <v>5000</v>
      </c>
      <c r="F315">
        <v>200</v>
      </c>
      <c r="G315">
        <v>5320</v>
      </c>
      <c r="H315">
        <v>45</v>
      </c>
      <c r="I315">
        <v>11</v>
      </c>
    </row>
    <row r="316" spans="3:9" x14ac:dyDescent="0.25">
      <c r="C316">
        <v>1</v>
      </c>
      <c r="D316">
        <v>59</v>
      </c>
      <c r="E316">
        <v>5000</v>
      </c>
      <c r="F316">
        <v>140</v>
      </c>
      <c r="G316">
        <v>5530</v>
      </c>
      <c r="H316">
        <v>43</v>
      </c>
      <c r="I316">
        <v>3</v>
      </c>
    </row>
    <row r="317" spans="3:9" x14ac:dyDescent="0.25">
      <c r="C317">
        <v>1</v>
      </c>
      <c r="D317">
        <v>60</v>
      </c>
      <c r="E317">
        <v>5000</v>
      </c>
      <c r="F317">
        <v>140</v>
      </c>
      <c r="G317">
        <v>5600</v>
      </c>
      <c r="H317">
        <v>21</v>
      </c>
      <c r="I317">
        <v>3</v>
      </c>
    </row>
    <row r="318" spans="3:9" x14ac:dyDescent="0.25">
      <c r="C318">
        <v>1</v>
      </c>
      <c r="D318">
        <v>61</v>
      </c>
      <c r="E318">
        <v>5000</v>
      </c>
      <c r="F318">
        <v>140</v>
      </c>
      <c r="G318">
        <v>5660</v>
      </c>
      <c r="H318">
        <v>57</v>
      </c>
      <c r="I318">
        <v>7</v>
      </c>
    </row>
    <row r="319" spans="3:9" x14ac:dyDescent="0.25">
      <c r="C319">
        <v>1</v>
      </c>
      <c r="D319">
        <v>62</v>
      </c>
      <c r="E319">
        <v>3608</v>
      </c>
      <c r="F319">
        <v>100</v>
      </c>
      <c r="G319">
        <v>5580</v>
      </c>
      <c r="H319">
        <v>42</v>
      </c>
      <c r="I319">
        <v>5</v>
      </c>
    </row>
    <row r="320" spans="3:9" x14ac:dyDescent="0.25">
      <c r="C320">
        <v>1</v>
      </c>
      <c r="D320">
        <v>63</v>
      </c>
      <c r="E320">
        <v>5000</v>
      </c>
      <c r="F320">
        <v>140</v>
      </c>
      <c r="G320">
        <v>5510</v>
      </c>
      <c r="H320">
        <v>50</v>
      </c>
      <c r="I320">
        <v>5</v>
      </c>
    </row>
    <row r="321" spans="3:9" x14ac:dyDescent="0.25">
      <c r="C321">
        <v>1</v>
      </c>
      <c r="D321">
        <v>64</v>
      </c>
      <c r="E321">
        <v>5000</v>
      </c>
      <c r="F321">
        <v>200</v>
      </c>
      <c r="G321">
        <v>5530</v>
      </c>
      <c r="H321">
        <v>61</v>
      </c>
      <c r="I321">
        <v>5</v>
      </c>
    </row>
    <row r="322" spans="3:9" x14ac:dyDescent="0.25">
      <c r="C322">
        <v>1</v>
      </c>
      <c r="D322">
        <v>65</v>
      </c>
      <c r="E322">
        <v>5000</v>
      </c>
      <c r="F322">
        <v>120</v>
      </c>
      <c r="G322">
        <v>5620</v>
      </c>
      <c r="H322">
        <v>61</v>
      </c>
      <c r="I322">
        <v>9</v>
      </c>
    </row>
    <row r="323" spans="3:9" x14ac:dyDescent="0.25">
      <c r="C323">
        <v>1</v>
      </c>
      <c r="D323">
        <v>66</v>
      </c>
      <c r="E323">
        <v>613</v>
      </c>
      <c r="F323">
        <v>300</v>
      </c>
      <c r="G323">
        <v>5690</v>
      </c>
      <c r="H323">
        <v>60</v>
      </c>
      <c r="I323">
        <v>0</v>
      </c>
    </row>
    <row r="324" spans="3:9" x14ac:dyDescent="0.25">
      <c r="C324">
        <v>1</v>
      </c>
      <c r="D324">
        <v>67</v>
      </c>
      <c r="E324">
        <v>334</v>
      </c>
      <c r="F324">
        <v>300</v>
      </c>
      <c r="G324">
        <v>5760</v>
      </c>
      <c r="H324">
        <v>31</v>
      </c>
      <c r="I324">
        <v>4</v>
      </c>
    </row>
    <row r="325" spans="3:9" x14ac:dyDescent="0.25">
      <c r="C325">
        <v>1</v>
      </c>
      <c r="D325">
        <v>68</v>
      </c>
      <c r="E325">
        <v>567</v>
      </c>
      <c r="F325">
        <v>150</v>
      </c>
      <c r="G325">
        <v>5740</v>
      </c>
      <c r="H325">
        <v>66</v>
      </c>
      <c r="I325">
        <v>3</v>
      </c>
    </row>
    <row r="326" spans="3:9" x14ac:dyDescent="0.25">
      <c r="C326">
        <v>1</v>
      </c>
      <c r="D326">
        <v>69</v>
      </c>
      <c r="E326">
        <v>488</v>
      </c>
      <c r="F326">
        <v>2</v>
      </c>
      <c r="G326">
        <v>5780</v>
      </c>
      <c r="H326">
        <v>53</v>
      </c>
      <c r="I326">
        <v>5</v>
      </c>
    </row>
    <row r="327" spans="3:9" x14ac:dyDescent="0.25">
      <c r="C327">
        <v>1</v>
      </c>
      <c r="D327">
        <v>70</v>
      </c>
      <c r="E327">
        <v>531</v>
      </c>
      <c r="F327">
        <v>50</v>
      </c>
      <c r="G327">
        <v>5790</v>
      </c>
      <c r="H327">
        <v>42</v>
      </c>
      <c r="I327">
        <v>2</v>
      </c>
    </row>
    <row r="328" spans="3:9" x14ac:dyDescent="0.25">
      <c r="C328">
        <v>1</v>
      </c>
      <c r="D328">
        <v>71</v>
      </c>
      <c r="E328">
        <v>508</v>
      </c>
      <c r="F328">
        <v>70</v>
      </c>
      <c r="G328">
        <v>5760</v>
      </c>
      <c r="H328">
        <v>60</v>
      </c>
      <c r="I328">
        <v>3</v>
      </c>
    </row>
    <row r="329" spans="3:9" x14ac:dyDescent="0.25">
      <c r="C329">
        <v>1</v>
      </c>
      <c r="D329">
        <v>72</v>
      </c>
      <c r="E329">
        <v>1571</v>
      </c>
      <c r="F329">
        <v>17</v>
      </c>
      <c r="G329">
        <v>5700</v>
      </c>
      <c r="H329">
        <v>82</v>
      </c>
      <c r="I329">
        <v>4</v>
      </c>
    </row>
    <row r="330" spans="3:9" x14ac:dyDescent="0.25">
      <c r="C330">
        <v>1</v>
      </c>
      <c r="D330">
        <v>73</v>
      </c>
      <c r="E330">
        <v>721</v>
      </c>
      <c r="F330">
        <v>140</v>
      </c>
      <c r="G330">
        <v>5680</v>
      </c>
      <c r="H330">
        <v>57</v>
      </c>
      <c r="I330">
        <v>4</v>
      </c>
    </row>
    <row r="331" spans="3:9" x14ac:dyDescent="0.25">
      <c r="C331">
        <v>1</v>
      </c>
      <c r="D331">
        <v>74</v>
      </c>
      <c r="E331">
        <v>505</v>
      </c>
      <c r="F331">
        <v>140</v>
      </c>
      <c r="G331">
        <v>5720</v>
      </c>
      <c r="H331">
        <v>21</v>
      </c>
      <c r="I331">
        <v>5</v>
      </c>
    </row>
    <row r="332" spans="3:9" x14ac:dyDescent="0.25">
      <c r="C332">
        <v>1</v>
      </c>
      <c r="D332">
        <v>75</v>
      </c>
      <c r="E332">
        <v>377</v>
      </c>
      <c r="F332">
        <v>300</v>
      </c>
      <c r="G332">
        <v>5720</v>
      </c>
      <c r="H332">
        <v>19</v>
      </c>
      <c r="I332">
        <v>5</v>
      </c>
    </row>
    <row r="333" spans="3:9" x14ac:dyDescent="0.25">
      <c r="C333">
        <v>1</v>
      </c>
      <c r="D333">
        <v>76</v>
      </c>
      <c r="E333">
        <v>442</v>
      </c>
      <c r="F333">
        <v>200</v>
      </c>
      <c r="G333">
        <v>5730</v>
      </c>
      <c r="H333">
        <v>32</v>
      </c>
      <c r="I333">
        <v>4</v>
      </c>
    </row>
    <row r="334" spans="3:9" x14ac:dyDescent="0.25">
      <c r="C334">
        <v>1</v>
      </c>
      <c r="D334">
        <v>77</v>
      </c>
      <c r="E334">
        <v>902</v>
      </c>
      <c r="F334">
        <v>250</v>
      </c>
      <c r="G334">
        <v>5710</v>
      </c>
      <c r="H334">
        <v>77</v>
      </c>
      <c r="I334">
        <v>5</v>
      </c>
    </row>
    <row r="335" spans="3:9" x14ac:dyDescent="0.25">
      <c r="C335">
        <v>1</v>
      </c>
      <c r="D335">
        <v>78</v>
      </c>
      <c r="E335">
        <v>1381</v>
      </c>
      <c r="F335">
        <v>60</v>
      </c>
      <c r="G335">
        <v>5720</v>
      </c>
      <c r="H335">
        <v>71</v>
      </c>
      <c r="I335">
        <v>4</v>
      </c>
    </row>
    <row r="336" spans="3:9" x14ac:dyDescent="0.25">
      <c r="C336">
        <v>1</v>
      </c>
      <c r="D336">
        <v>79</v>
      </c>
      <c r="E336">
        <v>5000</v>
      </c>
      <c r="F336">
        <v>100</v>
      </c>
      <c r="G336">
        <v>5710</v>
      </c>
      <c r="H336">
        <v>19</v>
      </c>
      <c r="I336">
        <v>3</v>
      </c>
    </row>
    <row r="337" spans="3:9" x14ac:dyDescent="0.25">
      <c r="C337">
        <v>1</v>
      </c>
      <c r="D337">
        <v>80</v>
      </c>
      <c r="E337">
        <v>5000</v>
      </c>
      <c r="F337">
        <v>150</v>
      </c>
      <c r="G337">
        <v>5600</v>
      </c>
      <c r="H337">
        <v>45</v>
      </c>
      <c r="I337">
        <v>6</v>
      </c>
    </row>
    <row r="341" spans="3:9" x14ac:dyDescent="0.25">
      <c r="C341" t="s">
        <v>96</v>
      </c>
    </row>
    <row r="342" spans="3:9" ht="17.399999999999999" x14ac:dyDescent="0.3">
      <c r="C342" s="1" t="s">
        <v>15</v>
      </c>
      <c r="D342" s="1" t="s">
        <v>23</v>
      </c>
      <c r="E342" s="1" t="s">
        <v>25</v>
      </c>
      <c r="F342" s="1" t="s">
        <v>27</v>
      </c>
      <c r="G342" s="1" t="s">
        <v>28</v>
      </c>
      <c r="H342" s="1" t="s">
        <v>30</v>
      </c>
    </row>
    <row r="343" spans="3:9" x14ac:dyDescent="0.25">
      <c r="C343">
        <v>1</v>
      </c>
      <c r="D343">
        <v>1</v>
      </c>
      <c r="E343">
        <v>2693</v>
      </c>
      <c r="F343">
        <v>5710</v>
      </c>
      <c r="G343">
        <v>28</v>
      </c>
      <c r="H343">
        <v>4</v>
      </c>
    </row>
    <row r="344" spans="3:9" x14ac:dyDescent="0.25">
      <c r="C344">
        <v>1</v>
      </c>
      <c r="D344">
        <v>2</v>
      </c>
      <c r="E344">
        <v>590</v>
      </c>
      <c r="F344">
        <v>5700</v>
      </c>
      <c r="G344">
        <v>37</v>
      </c>
      <c r="H344">
        <v>3</v>
      </c>
    </row>
    <row r="345" spans="3:9" x14ac:dyDescent="0.25">
      <c r="C345">
        <v>1</v>
      </c>
      <c r="D345">
        <v>3</v>
      </c>
      <c r="E345">
        <v>1450</v>
      </c>
      <c r="F345">
        <v>5760</v>
      </c>
      <c r="G345">
        <v>51</v>
      </c>
      <c r="H345">
        <v>3</v>
      </c>
    </row>
    <row r="346" spans="3:9" x14ac:dyDescent="0.25">
      <c r="C346">
        <v>1</v>
      </c>
      <c r="D346">
        <v>4</v>
      </c>
      <c r="E346">
        <v>1568</v>
      </c>
      <c r="F346">
        <v>5720</v>
      </c>
      <c r="G346">
        <v>69</v>
      </c>
      <c r="H346">
        <v>4</v>
      </c>
    </row>
    <row r="347" spans="3:9" x14ac:dyDescent="0.25">
      <c r="C347">
        <v>1</v>
      </c>
      <c r="D347">
        <v>5</v>
      </c>
      <c r="E347">
        <v>2631</v>
      </c>
      <c r="F347">
        <v>5790</v>
      </c>
      <c r="G347">
        <v>19</v>
      </c>
      <c r="H347">
        <v>6</v>
      </c>
    </row>
    <row r="348" spans="3:9" x14ac:dyDescent="0.25">
      <c r="C348">
        <v>1</v>
      </c>
      <c r="D348">
        <v>6</v>
      </c>
      <c r="E348">
        <v>554</v>
      </c>
      <c r="F348">
        <v>5790</v>
      </c>
      <c r="G348">
        <v>25</v>
      </c>
      <c r="H348">
        <v>3</v>
      </c>
    </row>
    <row r="349" spans="3:9" x14ac:dyDescent="0.25">
      <c r="C349">
        <v>1</v>
      </c>
      <c r="D349">
        <v>7</v>
      </c>
      <c r="E349">
        <v>2083</v>
      </c>
      <c r="F349">
        <v>5700</v>
      </c>
      <c r="G349">
        <v>73</v>
      </c>
      <c r="H349">
        <v>3</v>
      </c>
    </row>
    <row r="350" spans="3:9" x14ac:dyDescent="0.25">
      <c r="C350">
        <v>1</v>
      </c>
      <c r="D350">
        <v>8</v>
      </c>
      <c r="E350">
        <v>2654</v>
      </c>
      <c r="F350">
        <v>5700</v>
      </c>
      <c r="G350">
        <v>59</v>
      </c>
      <c r="H350">
        <v>3</v>
      </c>
    </row>
    <row r="351" spans="3:9" x14ac:dyDescent="0.25">
      <c r="C351">
        <v>1</v>
      </c>
      <c r="D351">
        <v>9</v>
      </c>
      <c r="E351">
        <v>5000</v>
      </c>
      <c r="F351">
        <v>5770</v>
      </c>
      <c r="G351">
        <v>27</v>
      </c>
      <c r="H351">
        <v>8</v>
      </c>
    </row>
    <row r="352" spans="3:9" x14ac:dyDescent="0.25">
      <c r="C352">
        <v>1</v>
      </c>
      <c r="D352">
        <v>10</v>
      </c>
      <c r="E352">
        <v>111</v>
      </c>
      <c r="F352">
        <v>5720</v>
      </c>
      <c r="G352">
        <v>44</v>
      </c>
      <c r="H352">
        <v>3</v>
      </c>
    </row>
    <row r="353" spans="3:8" x14ac:dyDescent="0.25">
      <c r="C353">
        <v>1</v>
      </c>
      <c r="D353">
        <v>11</v>
      </c>
      <c r="E353">
        <v>492</v>
      </c>
      <c r="F353">
        <v>5760</v>
      </c>
      <c r="G353">
        <v>33</v>
      </c>
      <c r="H353">
        <v>6</v>
      </c>
    </row>
    <row r="354" spans="3:8" x14ac:dyDescent="0.25">
      <c r="C354">
        <v>1</v>
      </c>
      <c r="D354">
        <v>12</v>
      </c>
      <c r="E354">
        <v>5000</v>
      </c>
      <c r="F354">
        <v>5780</v>
      </c>
      <c r="G354">
        <v>19</v>
      </c>
      <c r="H354">
        <v>6</v>
      </c>
    </row>
    <row r="355" spans="3:8" x14ac:dyDescent="0.25">
      <c r="C355">
        <v>1</v>
      </c>
      <c r="D355">
        <v>13</v>
      </c>
      <c r="E355">
        <v>1249</v>
      </c>
      <c r="F355">
        <v>5830</v>
      </c>
      <c r="G355">
        <v>19</v>
      </c>
      <c r="H355">
        <v>3</v>
      </c>
    </row>
    <row r="356" spans="3:8" x14ac:dyDescent="0.25">
      <c r="C356">
        <v>1</v>
      </c>
      <c r="D356">
        <v>14</v>
      </c>
      <c r="E356">
        <v>5000</v>
      </c>
      <c r="F356">
        <v>5870</v>
      </c>
      <c r="G356">
        <v>19</v>
      </c>
      <c r="H356">
        <v>2</v>
      </c>
    </row>
    <row r="357" spans="3:8" x14ac:dyDescent="0.25">
      <c r="C357">
        <v>1</v>
      </c>
      <c r="D357">
        <v>15</v>
      </c>
      <c r="E357">
        <v>5000</v>
      </c>
      <c r="F357">
        <v>5840</v>
      </c>
      <c r="G357">
        <v>19</v>
      </c>
      <c r="H357">
        <v>5</v>
      </c>
    </row>
    <row r="358" spans="3:8" x14ac:dyDescent="0.25">
      <c r="C358">
        <v>1</v>
      </c>
      <c r="D358">
        <v>16</v>
      </c>
      <c r="E358">
        <v>639</v>
      </c>
      <c r="F358">
        <v>5780</v>
      </c>
      <c r="G358">
        <v>59</v>
      </c>
      <c r="H358">
        <v>4</v>
      </c>
    </row>
    <row r="359" spans="3:8" x14ac:dyDescent="0.25">
      <c r="C359">
        <v>1</v>
      </c>
      <c r="D359">
        <v>17</v>
      </c>
      <c r="E359">
        <v>393</v>
      </c>
      <c r="F359">
        <v>5680</v>
      </c>
      <c r="G359">
        <v>73</v>
      </c>
      <c r="H359">
        <v>5</v>
      </c>
    </row>
    <row r="360" spans="3:8" x14ac:dyDescent="0.25">
      <c r="C360">
        <v>1</v>
      </c>
      <c r="D360">
        <v>18</v>
      </c>
      <c r="E360">
        <v>5000</v>
      </c>
      <c r="F360">
        <v>5720</v>
      </c>
      <c r="G360">
        <v>19</v>
      </c>
      <c r="H360">
        <v>4</v>
      </c>
    </row>
    <row r="361" spans="3:8" x14ac:dyDescent="0.25">
      <c r="C361">
        <v>1</v>
      </c>
      <c r="D361">
        <v>19</v>
      </c>
      <c r="E361">
        <v>5000</v>
      </c>
      <c r="F361">
        <v>5760</v>
      </c>
      <c r="G361">
        <v>19</v>
      </c>
      <c r="H361">
        <v>3</v>
      </c>
    </row>
    <row r="362" spans="3:8" x14ac:dyDescent="0.25">
      <c r="C362">
        <v>1</v>
      </c>
      <c r="D362">
        <v>20</v>
      </c>
      <c r="E362">
        <v>5000</v>
      </c>
      <c r="F362">
        <v>5730</v>
      </c>
      <c r="G362">
        <v>26</v>
      </c>
      <c r="H362">
        <v>4</v>
      </c>
    </row>
    <row r="363" spans="3:8" x14ac:dyDescent="0.25">
      <c r="C363">
        <v>1</v>
      </c>
      <c r="D363">
        <v>21</v>
      </c>
      <c r="E363">
        <v>3044</v>
      </c>
      <c r="F363">
        <v>5700</v>
      </c>
      <c r="G363">
        <v>59</v>
      </c>
      <c r="H363">
        <v>5</v>
      </c>
    </row>
    <row r="364" spans="3:8" x14ac:dyDescent="0.25">
      <c r="C364">
        <v>1</v>
      </c>
      <c r="D364">
        <v>22</v>
      </c>
      <c r="E364">
        <v>3641</v>
      </c>
      <c r="F364">
        <v>5650</v>
      </c>
      <c r="G364">
        <v>70</v>
      </c>
      <c r="H364">
        <v>5</v>
      </c>
    </row>
    <row r="365" spans="3:8" x14ac:dyDescent="0.25">
      <c r="C365">
        <v>1</v>
      </c>
      <c r="D365">
        <v>23</v>
      </c>
      <c r="E365">
        <v>111</v>
      </c>
      <c r="F365">
        <v>5680</v>
      </c>
      <c r="G365">
        <v>64</v>
      </c>
      <c r="H365">
        <v>3</v>
      </c>
    </row>
    <row r="366" spans="3:8" x14ac:dyDescent="0.25">
      <c r="C366">
        <v>1</v>
      </c>
      <c r="D366">
        <v>24</v>
      </c>
      <c r="E366">
        <v>597</v>
      </c>
      <c r="F366">
        <v>5820</v>
      </c>
      <c r="G366">
        <v>19</v>
      </c>
      <c r="H366">
        <v>5</v>
      </c>
    </row>
    <row r="367" spans="3:8" x14ac:dyDescent="0.25">
      <c r="C367">
        <v>1</v>
      </c>
      <c r="D367">
        <v>25</v>
      </c>
      <c r="E367">
        <v>1791</v>
      </c>
      <c r="F367">
        <v>5810</v>
      </c>
      <c r="G367">
        <v>19</v>
      </c>
      <c r="H367">
        <v>5</v>
      </c>
    </row>
    <row r="368" spans="3:8" x14ac:dyDescent="0.25">
      <c r="C368">
        <v>1</v>
      </c>
      <c r="D368">
        <v>26</v>
      </c>
      <c r="E368">
        <v>793</v>
      </c>
      <c r="F368">
        <v>5790</v>
      </c>
      <c r="G368">
        <v>28</v>
      </c>
      <c r="H368">
        <v>3</v>
      </c>
    </row>
    <row r="369" spans="3:8" x14ac:dyDescent="0.25">
      <c r="C369">
        <v>1</v>
      </c>
      <c r="D369">
        <v>27</v>
      </c>
      <c r="E369">
        <v>531</v>
      </c>
      <c r="F369">
        <v>5800</v>
      </c>
      <c r="G369">
        <v>32</v>
      </c>
      <c r="H369">
        <v>2</v>
      </c>
    </row>
    <row r="370" spans="3:8" x14ac:dyDescent="0.25">
      <c r="C370">
        <v>1</v>
      </c>
      <c r="D370">
        <v>28</v>
      </c>
      <c r="E370">
        <v>419</v>
      </c>
      <c r="F370">
        <v>5820</v>
      </c>
      <c r="G370">
        <v>19</v>
      </c>
      <c r="H370">
        <v>5</v>
      </c>
    </row>
    <row r="371" spans="3:8" x14ac:dyDescent="0.25">
      <c r="C371">
        <v>1</v>
      </c>
      <c r="D371">
        <v>29</v>
      </c>
      <c r="E371">
        <v>816</v>
      </c>
      <c r="F371">
        <v>5770</v>
      </c>
      <c r="G371">
        <v>76</v>
      </c>
      <c r="H371">
        <v>8</v>
      </c>
    </row>
    <row r="372" spans="3:8" x14ac:dyDescent="0.25">
      <c r="C372">
        <v>1</v>
      </c>
      <c r="D372">
        <v>30</v>
      </c>
      <c r="E372">
        <v>3651</v>
      </c>
      <c r="F372">
        <v>5670</v>
      </c>
      <c r="G372">
        <v>69</v>
      </c>
      <c r="H372">
        <v>3</v>
      </c>
    </row>
    <row r="373" spans="3:8" x14ac:dyDescent="0.25">
      <c r="C373">
        <v>1</v>
      </c>
      <c r="D373">
        <v>31</v>
      </c>
      <c r="E373">
        <v>5000</v>
      </c>
      <c r="F373">
        <v>5590</v>
      </c>
      <c r="G373">
        <v>76</v>
      </c>
      <c r="H373">
        <v>3</v>
      </c>
    </row>
    <row r="374" spans="3:8" x14ac:dyDescent="0.25">
      <c r="C374">
        <v>1</v>
      </c>
      <c r="D374">
        <v>32</v>
      </c>
      <c r="E374">
        <v>5000</v>
      </c>
      <c r="F374">
        <v>5410</v>
      </c>
      <c r="G374">
        <v>64</v>
      </c>
      <c r="H374">
        <v>6</v>
      </c>
    </row>
    <row r="375" spans="3:8" x14ac:dyDescent="0.25">
      <c r="C375">
        <v>1</v>
      </c>
      <c r="D375">
        <v>33</v>
      </c>
      <c r="E375">
        <v>1341</v>
      </c>
      <c r="F375">
        <v>5350</v>
      </c>
      <c r="G375">
        <v>62</v>
      </c>
      <c r="H375">
        <v>7</v>
      </c>
    </row>
    <row r="376" spans="3:8" x14ac:dyDescent="0.25">
      <c r="C376">
        <v>1</v>
      </c>
      <c r="D376">
        <v>34</v>
      </c>
      <c r="E376">
        <v>5000</v>
      </c>
      <c r="F376">
        <v>5480</v>
      </c>
      <c r="G376">
        <v>72</v>
      </c>
      <c r="H376">
        <v>9</v>
      </c>
    </row>
    <row r="377" spans="3:8" x14ac:dyDescent="0.25">
      <c r="C377">
        <v>1</v>
      </c>
      <c r="D377">
        <v>35</v>
      </c>
      <c r="E377">
        <v>3799</v>
      </c>
      <c r="F377">
        <v>5600</v>
      </c>
      <c r="G377">
        <v>76</v>
      </c>
      <c r="H377">
        <v>7</v>
      </c>
    </row>
    <row r="378" spans="3:8" x14ac:dyDescent="0.25">
      <c r="C378">
        <v>1</v>
      </c>
      <c r="D378">
        <v>36</v>
      </c>
      <c r="E378">
        <v>5000</v>
      </c>
      <c r="F378">
        <v>5490</v>
      </c>
      <c r="G378">
        <v>72</v>
      </c>
      <c r="H378">
        <v>11</v>
      </c>
    </row>
    <row r="379" spans="3:8" x14ac:dyDescent="0.25">
      <c r="C379">
        <v>1</v>
      </c>
      <c r="D379">
        <v>37</v>
      </c>
      <c r="E379">
        <v>5000</v>
      </c>
      <c r="F379">
        <v>5560</v>
      </c>
      <c r="G379">
        <v>72</v>
      </c>
      <c r="H379">
        <v>10</v>
      </c>
    </row>
    <row r="380" spans="3:8" x14ac:dyDescent="0.25">
      <c r="C380">
        <v>1</v>
      </c>
      <c r="D380">
        <v>38</v>
      </c>
      <c r="E380">
        <v>5000</v>
      </c>
      <c r="F380">
        <v>5700</v>
      </c>
      <c r="G380">
        <v>32</v>
      </c>
      <c r="H380">
        <v>3</v>
      </c>
    </row>
    <row r="381" spans="3:8" x14ac:dyDescent="0.25">
      <c r="C381">
        <v>1</v>
      </c>
      <c r="D381">
        <v>39</v>
      </c>
      <c r="E381">
        <v>5000</v>
      </c>
      <c r="F381">
        <v>5680</v>
      </c>
      <c r="G381">
        <v>50</v>
      </c>
      <c r="H381">
        <v>5</v>
      </c>
    </row>
    <row r="382" spans="3:8" x14ac:dyDescent="0.25">
      <c r="C382">
        <v>1</v>
      </c>
      <c r="D382">
        <v>40</v>
      </c>
      <c r="E382">
        <v>2398</v>
      </c>
      <c r="F382">
        <v>5700</v>
      </c>
      <c r="G382">
        <v>86</v>
      </c>
      <c r="H382">
        <v>4</v>
      </c>
    </row>
    <row r="383" spans="3:8" x14ac:dyDescent="0.25">
      <c r="C383">
        <v>1</v>
      </c>
      <c r="D383">
        <v>41</v>
      </c>
      <c r="E383">
        <v>5000</v>
      </c>
      <c r="F383">
        <v>5650</v>
      </c>
      <c r="G383">
        <v>61</v>
      </c>
      <c r="H383">
        <v>5</v>
      </c>
    </row>
    <row r="384" spans="3:8" x14ac:dyDescent="0.25">
      <c r="C384">
        <v>1</v>
      </c>
      <c r="D384">
        <v>42</v>
      </c>
      <c r="E384">
        <v>4281</v>
      </c>
      <c r="F384">
        <v>5610</v>
      </c>
      <c r="G384">
        <v>62</v>
      </c>
      <c r="H384">
        <v>5</v>
      </c>
    </row>
    <row r="385" spans="3:8" x14ac:dyDescent="0.25">
      <c r="C385">
        <v>1</v>
      </c>
      <c r="D385">
        <v>43</v>
      </c>
      <c r="E385">
        <v>1161</v>
      </c>
      <c r="F385">
        <v>5730</v>
      </c>
      <c r="G385">
        <v>66</v>
      </c>
      <c r="H385">
        <v>5</v>
      </c>
    </row>
    <row r="386" spans="3:8" x14ac:dyDescent="0.25">
      <c r="C386">
        <v>1</v>
      </c>
      <c r="D386">
        <v>44</v>
      </c>
      <c r="E386">
        <v>2778</v>
      </c>
      <c r="F386">
        <v>5770</v>
      </c>
      <c r="G386">
        <v>68</v>
      </c>
      <c r="H386">
        <v>5</v>
      </c>
    </row>
    <row r="387" spans="3:8" x14ac:dyDescent="0.25">
      <c r="C387">
        <v>1</v>
      </c>
      <c r="D387">
        <v>45</v>
      </c>
      <c r="E387">
        <v>442</v>
      </c>
      <c r="F387">
        <v>5770</v>
      </c>
      <c r="G387">
        <v>82</v>
      </c>
      <c r="H387">
        <v>3</v>
      </c>
    </row>
    <row r="388" spans="3:8" x14ac:dyDescent="0.25">
      <c r="C388">
        <v>1</v>
      </c>
      <c r="D388">
        <v>46</v>
      </c>
      <c r="E388">
        <v>5000</v>
      </c>
      <c r="F388">
        <v>5690</v>
      </c>
      <c r="G388">
        <v>21</v>
      </c>
      <c r="H388">
        <v>8</v>
      </c>
    </row>
    <row r="389" spans="3:8" x14ac:dyDescent="0.25">
      <c r="C389">
        <v>1</v>
      </c>
      <c r="D389">
        <v>47</v>
      </c>
      <c r="E389">
        <v>5000</v>
      </c>
      <c r="F389">
        <v>5700</v>
      </c>
      <c r="G389">
        <v>19</v>
      </c>
      <c r="H389">
        <v>3</v>
      </c>
    </row>
    <row r="390" spans="3:8" x14ac:dyDescent="0.25">
      <c r="C390">
        <v>1</v>
      </c>
      <c r="D390">
        <v>48</v>
      </c>
      <c r="E390">
        <v>5000</v>
      </c>
      <c r="F390">
        <v>5730</v>
      </c>
      <c r="G390">
        <v>19</v>
      </c>
      <c r="H390">
        <v>11</v>
      </c>
    </row>
    <row r="391" spans="3:8" x14ac:dyDescent="0.25">
      <c r="C391">
        <v>1</v>
      </c>
      <c r="D391">
        <v>49</v>
      </c>
      <c r="E391">
        <v>5000</v>
      </c>
      <c r="F391">
        <v>5690</v>
      </c>
      <c r="G391">
        <v>19</v>
      </c>
      <c r="H391">
        <v>7</v>
      </c>
    </row>
    <row r="392" spans="3:8" x14ac:dyDescent="0.25">
      <c r="C392">
        <v>1</v>
      </c>
      <c r="D392">
        <v>50</v>
      </c>
      <c r="E392">
        <v>5000</v>
      </c>
      <c r="F392">
        <v>5640</v>
      </c>
      <c r="G392">
        <v>68</v>
      </c>
      <c r="H392">
        <v>5</v>
      </c>
    </row>
    <row r="393" spans="3:8" x14ac:dyDescent="0.25">
      <c r="C393">
        <v>1</v>
      </c>
      <c r="D393">
        <v>51</v>
      </c>
      <c r="E393">
        <v>1341</v>
      </c>
      <c r="F393">
        <v>5720</v>
      </c>
      <c r="G393">
        <v>63</v>
      </c>
      <c r="H393">
        <v>6</v>
      </c>
    </row>
    <row r="394" spans="3:8" x14ac:dyDescent="0.25">
      <c r="C394">
        <v>1</v>
      </c>
      <c r="D394">
        <v>52</v>
      </c>
      <c r="E394">
        <v>1318</v>
      </c>
      <c r="F394">
        <v>5740</v>
      </c>
      <c r="G394">
        <v>54</v>
      </c>
      <c r="H394">
        <v>3</v>
      </c>
    </row>
    <row r="395" spans="3:8" x14ac:dyDescent="0.25">
      <c r="C395">
        <v>1</v>
      </c>
      <c r="D395">
        <v>53</v>
      </c>
      <c r="E395">
        <v>885</v>
      </c>
      <c r="F395">
        <v>5740</v>
      </c>
      <c r="G395">
        <v>47</v>
      </c>
      <c r="H395">
        <v>3</v>
      </c>
    </row>
    <row r="396" spans="3:8" x14ac:dyDescent="0.25">
      <c r="C396">
        <v>1</v>
      </c>
      <c r="D396">
        <v>54</v>
      </c>
      <c r="E396">
        <v>360</v>
      </c>
      <c r="F396">
        <v>5740</v>
      </c>
      <c r="G396">
        <v>56</v>
      </c>
      <c r="H396">
        <v>3</v>
      </c>
    </row>
    <row r="397" spans="3:8" x14ac:dyDescent="0.25">
      <c r="C397">
        <v>1</v>
      </c>
      <c r="D397">
        <v>55</v>
      </c>
      <c r="E397">
        <v>3497</v>
      </c>
      <c r="F397">
        <v>5670</v>
      </c>
      <c r="G397">
        <v>61</v>
      </c>
      <c r="H397">
        <v>7</v>
      </c>
    </row>
    <row r="398" spans="3:8" x14ac:dyDescent="0.25">
      <c r="C398">
        <v>1</v>
      </c>
      <c r="D398">
        <v>56</v>
      </c>
      <c r="E398">
        <v>5000</v>
      </c>
      <c r="F398">
        <v>5550</v>
      </c>
      <c r="G398">
        <v>74</v>
      </c>
      <c r="H398">
        <v>10</v>
      </c>
    </row>
    <row r="399" spans="3:8" x14ac:dyDescent="0.25">
      <c r="C399">
        <v>1</v>
      </c>
      <c r="D399">
        <v>57</v>
      </c>
      <c r="E399">
        <v>5000</v>
      </c>
      <c r="F399">
        <v>5470</v>
      </c>
      <c r="G399">
        <v>46</v>
      </c>
      <c r="H399">
        <v>7</v>
      </c>
    </row>
    <row r="400" spans="3:8" x14ac:dyDescent="0.25">
      <c r="C400">
        <v>1</v>
      </c>
      <c r="D400">
        <v>58</v>
      </c>
      <c r="E400">
        <v>5000</v>
      </c>
      <c r="F400">
        <v>5320</v>
      </c>
      <c r="G400">
        <v>45</v>
      </c>
      <c r="H400">
        <v>11</v>
      </c>
    </row>
    <row r="401" spans="3:8" x14ac:dyDescent="0.25">
      <c r="C401">
        <v>1</v>
      </c>
      <c r="D401">
        <v>59</v>
      </c>
      <c r="E401">
        <v>5000</v>
      </c>
      <c r="F401">
        <v>5530</v>
      </c>
      <c r="G401">
        <v>43</v>
      </c>
      <c r="H401">
        <v>3</v>
      </c>
    </row>
    <row r="402" spans="3:8" x14ac:dyDescent="0.25">
      <c r="C402">
        <v>1</v>
      </c>
      <c r="D402">
        <v>60</v>
      </c>
      <c r="E402">
        <v>5000</v>
      </c>
      <c r="F402">
        <v>5600</v>
      </c>
      <c r="G402">
        <v>21</v>
      </c>
      <c r="H402">
        <v>3</v>
      </c>
    </row>
    <row r="403" spans="3:8" x14ac:dyDescent="0.25">
      <c r="C403">
        <v>1</v>
      </c>
      <c r="D403">
        <v>61</v>
      </c>
      <c r="E403">
        <v>5000</v>
      </c>
      <c r="F403">
        <v>5660</v>
      </c>
      <c r="G403">
        <v>57</v>
      </c>
      <c r="H403">
        <v>7</v>
      </c>
    </row>
    <row r="404" spans="3:8" x14ac:dyDescent="0.25">
      <c r="C404">
        <v>1</v>
      </c>
      <c r="D404">
        <v>62</v>
      </c>
      <c r="E404">
        <v>3608</v>
      </c>
      <c r="F404">
        <v>5580</v>
      </c>
      <c r="G404">
        <v>42</v>
      </c>
      <c r="H404">
        <v>5</v>
      </c>
    </row>
    <row r="405" spans="3:8" x14ac:dyDescent="0.25">
      <c r="C405">
        <v>1</v>
      </c>
      <c r="D405">
        <v>63</v>
      </c>
      <c r="E405">
        <v>5000</v>
      </c>
      <c r="F405">
        <v>5510</v>
      </c>
      <c r="G405">
        <v>50</v>
      </c>
      <c r="H405">
        <v>5</v>
      </c>
    </row>
    <row r="406" spans="3:8" x14ac:dyDescent="0.25">
      <c r="C406">
        <v>1</v>
      </c>
      <c r="D406">
        <v>64</v>
      </c>
      <c r="E406">
        <v>5000</v>
      </c>
      <c r="F406">
        <v>5530</v>
      </c>
      <c r="G406">
        <v>61</v>
      </c>
      <c r="H406">
        <v>5</v>
      </c>
    </row>
    <row r="407" spans="3:8" x14ac:dyDescent="0.25">
      <c r="C407">
        <v>1</v>
      </c>
      <c r="D407">
        <v>65</v>
      </c>
      <c r="E407">
        <v>5000</v>
      </c>
      <c r="F407">
        <v>5620</v>
      </c>
      <c r="G407">
        <v>61</v>
      </c>
      <c r="H407">
        <v>9</v>
      </c>
    </row>
    <row r="408" spans="3:8" x14ac:dyDescent="0.25">
      <c r="C408">
        <v>1</v>
      </c>
      <c r="D408">
        <v>66</v>
      </c>
      <c r="E408">
        <v>613</v>
      </c>
      <c r="F408">
        <v>5690</v>
      </c>
      <c r="G408">
        <v>60</v>
      </c>
      <c r="H408">
        <v>0</v>
      </c>
    </row>
    <row r="409" spans="3:8" x14ac:dyDescent="0.25">
      <c r="C409">
        <v>1</v>
      </c>
      <c r="D409">
        <v>67</v>
      </c>
      <c r="E409">
        <v>334</v>
      </c>
      <c r="F409">
        <v>5760</v>
      </c>
      <c r="G409">
        <v>31</v>
      </c>
      <c r="H409">
        <v>4</v>
      </c>
    </row>
    <row r="410" spans="3:8" x14ac:dyDescent="0.25">
      <c r="C410">
        <v>1</v>
      </c>
      <c r="D410">
        <v>68</v>
      </c>
      <c r="E410">
        <v>567</v>
      </c>
      <c r="F410">
        <v>5740</v>
      </c>
      <c r="G410">
        <v>66</v>
      </c>
      <c r="H410">
        <v>3</v>
      </c>
    </row>
    <row r="411" spans="3:8" x14ac:dyDescent="0.25">
      <c r="C411">
        <v>1</v>
      </c>
      <c r="D411">
        <v>69</v>
      </c>
      <c r="E411">
        <v>488</v>
      </c>
      <c r="F411">
        <v>5780</v>
      </c>
      <c r="G411">
        <v>53</v>
      </c>
      <c r="H411">
        <v>5</v>
      </c>
    </row>
    <row r="412" spans="3:8" x14ac:dyDescent="0.25">
      <c r="C412">
        <v>1</v>
      </c>
      <c r="D412">
        <v>70</v>
      </c>
      <c r="E412">
        <v>531</v>
      </c>
      <c r="F412">
        <v>5790</v>
      </c>
      <c r="G412">
        <v>42</v>
      </c>
      <c r="H412">
        <v>2</v>
      </c>
    </row>
    <row r="413" spans="3:8" x14ac:dyDescent="0.25">
      <c r="C413">
        <v>1</v>
      </c>
      <c r="D413">
        <v>71</v>
      </c>
      <c r="E413">
        <v>508</v>
      </c>
      <c r="F413">
        <v>5760</v>
      </c>
      <c r="G413">
        <v>60</v>
      </c>
      <c r="H413">
        <v>3</v>
      </c>
    </row>
    <row r="414" spans="3:8" x14ac:dyDescent="0.25">
      <c r="C414">
        <v>1</v>
      </c>
      <c r="D414">
        <v>72</v>
      </c>
      <c r="E414">
        <v>1571</v>
      </c>
      <c r="F414">
        <v>5700</v>
      </c>
      <c r="G414">
        <v>82</v>
      </c>
      <c r="H414">
        <v>4</v>
      </c>
    </row>
    <row r="415" spans="3:8" x14ac:dyDescent="0.25">
      <c r="C415">
        <v>1</v>
      </c>
      <c r="D415">
        <v>73</v>
      </c>
      <c r="E415">
        <v>721</v>
      </c>
      <c r="F415">
        <v>5680</v>
      </c>
      <c r="G415">
        <v>57</v>
      </c>
      <c r="H415">
        <v>4</v>
      </c>
    </row>
    <row r="416" spans="3:8" x14ac:dyDescent="0.25">
      <c r="C416">
        <v>1</v>
      </c>
      <c r="D416">
        <v>74</v>
      </c>
      <c r="E416">
        <v>505</v>
      </c>
      <c r="F416">
        <v>5720</v>
      </c>
      <c r="G416">
        <v>21</v>
      </c>
      <c r="H416">
        <v>5</v>
      </c>
    </row>
    <row r="417" spans="3:8" x14ac:dyDescent="0.25">
      <c r="C417">
        <v>1</v>
      </c>
      <c r="D417">
        <v>75</v>
      </c>
      <c r="E417">
        <v>377</v>
      </c>
      <c r="F417">
        <v>5720</v>
      </c>
      <c r="G417">
        <v>19</v>
      </c>
      <c r="H417">
        <v>5</v>
      </c>
    </row>
    <row r="418" spans="3:8" x14ac:dyDescent="0.25">
      <c r="C418">
        <v>1</v>
      </c>
      <c r="D418">
        <v>76</v>
      </c>
      <c r="E418">
        <v>442</v>
      </c>
      <c r="F418">
        <v>5730</v>
      </c>
      <c r="G418">
        <v>32</v>
      </c>
      <c r="H418">
        <v>4</v>
      </c>
    </row>
    <row r="419" spans="3:8" x14ac:dyDescent="0.25">
      <c r="C419">
        <v>1</v>
      </c>
      <c r="D419">
        <v>77</v>
      </c>
      <c r="E419">
        <v>902</v>
      </c>
      <c r="F419">
        <v>5710</v>
      </c>
      <c r="G419">
        <v>77</v>
      </c>
      <c r="H419">
        <v>5</v>
      </c>
    </row>
    <row r="420" spans="3:8" x14ac:dyDescent="0.25">
      <c r="C420">
        <v>1</v>
      </c>
      <c r="D420">
        <v>78</v>
      </c>
      <c r="E420">
        <v>1381</v>
      </c>
      <c r="F420">
        <v>5720</v>
      </c>
      <c r="G420">
        <v>71</v>
      </c>
      <c r="H420">
        <v>4</v>
      </c>
    </row>
    <row r="421" spans="3:8" x14ac:dyDescent="0.25">
      <c r="C421">
        <v>1</v>
      </c>
      <c r="D421">
        <v>79</v>
      </c>
      <c r="E421">
        <v>5000</v>
      </c>
      <c r="F421">
        <v>5710</v>
      </c>
      <c r="G421">
        <v>19</v>
      </c>
      <c r="H421">
        <v>3</v>
      </c>
    </row>
    <row r="422" spans="3:8" x14ac:dyDescent="0.25">
      <c r="C422">
        <v>1</v>
      </c>
      <c r="D422">
        <v>80</v>
      </c>
      <c r="E422">
        <v>5000</v>
      </c>
      <c r="F422">
        <v>5600</v>
      </c>
      <c r="G422">
        <v>45</v>
      </c>
      <c r="H422">
        <v>6</v>
      </c>
    </row>
  </sheetData>
  <mergeCells count="3">
    <mergeCell ref="M1:V1"/>
    <mergeCell ref="N20:T22"/>
    <mergeCell ref="O5:T17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3084" r:id="rId4">
          <objectPr defaultSize="0" autoPict="0" r:id="rId5">
            <anchor moveWithCells="1" sizeWithCells="1">
              <from>
                <xdr:col>4</xdr:col>
                <xdr:colOff>1257300</xdr:colOff>
                <xdr:row>83</xdr:row>
                <xdr:rowOff>0</xdr:rowOff>
              </from>
              <to>
                <xdr:col>8</xdr:col>
                <xdr:colOff>1013460</xdr:colOff>
                <xdr:row>83</xdr:row>
                <xdr:rowOff>0</xdr:rowOff>
              </to>
            </anchor>
          </objectPr>
        </oleObject>
      </mc:Choice>
      <mc:Fallback>
        <oleObject progId="Equation.3" shapeId="3084" r:id="rId4"/>
      </mc:Fallback>
    </mc:AlternateContent>
    <mc:AlternateContent xmlns:mc="http://schemas.openxmlformats.org/markup-compatibility/2006">
      <mc:Choice Requires="x14">
        <oleObject progId="Equation.3" shapeId="3085" r:id="rId6">
          <objectPr defaultSize="0" autoPict="0" r:id="rId7">
            <anchor moveWithCells="1" sizeWithCells="1">
              <from>
                <xdr:col>2</xdr:col>
                <xdr:colOff>1173480</xdr:colOff>
                <xdr:row>83</xdr:row>
                <xdr:rowOff>0</xdr:rowOff>
              </from>
              <to>
                <xdr:col>2</xdr:col>
                <xdr:colOff>1996440</xdr:colOff>
                <xdr:row>83</xdr:row>
                <xdr:rowOff>0</xdr:rowOff>
              </to>
            </anchor>
          </objectPr>
        </oleObject>
      </mc:Choice>
      <mc:Fallback>
        <oleObject progId="Equation.3" shapeId="3085" r:id="rId6"/>
      </mc:Fallback>
    </mc:AlternateContent>
    <mc:AlternateContent xmlns:mc="http://schemas.openxmlformats.org/markup-compatibility/2006">
      <mc:Choice Requires="x14">
        <oleObject progId="Equation.3" shapeId="3086" r:id="rId8">
          <objectPr defaultSize="0" autoPict="0" r:id="rId9">
            <anchor moveWithCells="1" sizeWithCells="1">
              <from>
                <xdr:col>12</xdr:col>
                <xdr:colOff>83820</xdr:colOff>
                <xdr:row>83</xdr:row>
                <xdr:rowOff>0</xdr:rowOff>
              </from>
              <to>
                <xdr:col>13</xdr:col>
                <xdr:colOff>99060</xdr:colOff>
                <xdr:row>83</xdr:row>
                <xdr:rowOff>0</xdr:rowOff>
              </to>
            </anchor>
          </objectPr>
        </oleObject>
      </mc:Choice>
      <mc:Fallback>
        <oleObject progId="Equation.3" shapeId="3086" r:id="rId8"/>
      </mc:Fallback>
    </mc:AlternateContent>
    <mc:AlternateContent xmlns:mc="http://schemas.openxmlformats.org/markup-compatibility/2006">
      <mc:Choice Requires="x14">
        <oleObject progId="Equation.3" shapeId="3087" r:id="rId10">
          <objectPr defaultSize="0" autoPict="0" r:id="rId11">
            <anchor moveWithCells="1" sizeWithCells="1">
              <from>
                <xdr:col>2</xdr:col>
                <xdr:colOff>1158240</xdr:colOff>
                <xdr:row>83</xdr:row>
                <xdr:rowOff>0</xdr:rowOff>
              </from>
              <to>
                <xdr:col>4</xdr:col>
                <xdr:colOff>822960</xdr:colOff>
                <xdr:row>83</xdr:row>
                <xdr:rowOff>0</xdr:rowOff>
              </to>
            </anchor>
          </objectPr>
        </oleObject>
      </mc:Choice>
      <mc:Fallback>
        <oleObject progId="Equation.3" shapeId="3087" r:id="rId10"/>
      </mc:Fallback>
    </mc:AlternateContent>
    <mc:AlternateContent xmlns:mc="http://schemas.openxmlformats.org/markup-compatibility/2006">
      <mc:Choice Requires="x14">
        <oleObject progId="Equation.3" shapeId="3088" r:id="rId12">
          <objectPr defaultSize="0" autoPict="0" r:id="rId13">
            <anchor moveWithCells="1" sizeWithCells="1">
              <from>
                <xdr:col>2</xdr:col>
                <xdr:colOff>556260</xdr:colOff>
                <xdr:row>83</xdr:row>
                <xdr:rowOff>0</xdr:rowOff>
              </from>
              <to>
                <xdr:col>2</xdr:col>
                <xdr:colOff>1996440</xdr:colOff>
                <xdr:row>83</xdr:row>
                <xdr:rowOff>0</xdr:rowOff>
              </to>
            </anchor>
          </objectPr>
        </oleObject>
      </mc:Choice>
      <mc:Fallback>
        <oleObject progId="Equation.3" shapeId="3088" r:id="rId12"/>
      </mc:Fallback>
    </mc:AlternateContent>
    <mc:AlternateContent xmlns:mc="http://schemas.openxmlformats.org/markup-compatibility/2006">
      <mc:Choice Requires="x14">
        <oleObject progId="Equation.3" shapeId="3089" r:id="rId14">
          <objectPr defaultSize="0" autoPict="0" r:id="rId15">
            <anchor moveWithCells="1" sizeWithCells="1">
              <from>
                <xdr:col>1</xdr:col>
                <xdr:colOff>861060</xdr:colOff>
                <xdr:row>83</xdr:row>
                <xdr:rowOff>0</xdr:rowOff>
              </from>
              <to>
                <xdr:col>4</xdr:col>
                <xdr:colOff>982980</xdr:colOff>
                <xdr:row>83</xdr:row>
                <xdr:rowOff>0</xdr:rowOff>
              </to>
            </anchor>
          </objectPr>
        </oleObject>
      </mc:Choice>
      <mc:Fallback>
        <oleObject progId="Equation.3" shapeId="3089" r:id="rId14"/>
      </mc:Fallback>
    </mc:AlternateContent>
    <mc:AlternateContent xmlns:mc="http://schemas.openxmlformats.org/markup-compatibility/2006">
      <mc:Choice Requires="x14">
        <oleObject progId="Equation.3" shapeId="3090" r:id="rId16">
          <objectPr defaultSize="0" autoPict="0" r:id="rId17">
            <anchor moveWithCells="1" sizeWithCells="1">
              <from>
                <xdr:col>1</xdr:col>
                <xdr:colOff>830580</xdr:colOff>
                <xdr:row>83</xdr:row>
                <xdr:rowOff>0</xdr:rowOff>
              </from>
              <to>
                <xdr:col>4</xdr:col>
                <xdr:colOff>1066800</xdr:colOff>
                <xdr:row>83</xdr:row>
                <xdr:rowOff>0</xdr:rowOff>
              </to>
            </anchor>
          </objectPr>
        </oleObject>
      </mc:Choice>
      <mc:Fallback>
        <oleObject progId="Equation.3" shapeId="3090" r:id="rId1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11</vt:i4>
      </vt:variant>
    </vt:vector>
  </HeadingPairs>
  <TitlesOfParts>
    <vt:vector size="14" baseType="lpstr">
      <vt:lpstr>Testo esercizio</vt:lpstr>
      <vt:lpstr>Dati</vt:lpstr>
      <vt:lpstr>Risposta11</vt:lpstr>
      <vt:lpstr>aa</vt:lpstr>
      <vt:lpstr>lny</vt:lpstr>
      <vt:lpstr>Risposta11!X</vt:lpstr>
      <vt:lpstr>X</vt:lpstr>
      <vt:lpstr>xstep1</vt:lpstr>
      <vt:lpstr>Xstep2</vt:lpstr>
      <vt:lpstr>xstep3</vt:lpstr>
      <vt:lpstr>xstep4</vt:lpstr>
      <vt:lpstr>xstep5</vt:lpstr>
      <vt:lpstr>Risposta11!y</vt:lpstr>
      <vt:lpstr>y</vt:lpstr>
    </vt:vector>
  </TitlesOfParts>
  <Company>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</dc:creator>
  <cp:lastModifiedBy>Marco Riani</cp:lastModifiedBy>
  <dcterms:created xsi:type="dcterms:W3CDTF">2006-03-29T22:21:51Z</dcterms:created>
  <dcterms:modified xsi:type="dcterms:W3CDTF">2016-04-21T16:10:26Z</dcterms:modified>
</cp:coreProperties>
</file>