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480" yWindow="72" windowWidth="15480" windowHeight="10248" activeTab="1"/>
  </bookViews>
  <sheets>
    <sheet name="Dati" sheetId="1" r:id="rId1"/>
    <sheet name="EteroModel" sheetId="4" r:id="rId2"/>
    <sheet name="Testo_esercizio" sheetId="2" r:id="rId3"/>
    <sheet name="Previsioni_OLS" sheetId="5" r:id="rId4"/>
    <sheet name="Previsioni_GLS" sheetId="7" r:id="rId5"/>
  </sheets>
  <definedNames>
    <definedName name="alpha">EteroModel!$I$1</definedName>
    <definedName name="alphahat">EteroModel!$M$1</definedName>
    <definedName name="bGLS">EteroModel!$U$32:$U$33</definedName>
    <definedName name="bOLS">EteroModel!$U$7:$U$8</definedName>
    <definedName name="sGLS">EteroModel!$R$34</definedName>
    <definedName name="sols">EteroModel!$R$9</definedName>
    <definedName name="tgam" localSheetId="4">Previsioni_GLS!$M$2</definedName>
    <definedName name="tgam">Previsioni_OLS!$M$2</definedName>
    <definedName name="X">EteroModel!$C$6:$D$105</definedName>
    <definedName name="Xw">EteroModel!$G$6:$H$105</definedName>
    <definedName name="Xws">EteroModel!$K$6:$L$105</definedName>
    <definedName name="yw">EteroModel!$I$6:$I$105</definedName>
    <definedName name="yws">EteroModel!$M$6:$M$105</definedName>
  </definedNames>
  <calcPr calcId="162913"/>
</workbook>
</file>

<file path=xl/calcChain.xml><?xml version="1.0" encoding="utf-8"?>
<calcChain xmlns="http://schemas.openxmlformats.org/spreadsheetml/2006/main">
  <c r="K7" i="4" l="1"/>
  <c r="L7" i="4"/>
  <c r="M7" i="4"/>
  <c r="K8" i="4"/>
  <c r="L8" i="4"/>
  <c r="M8" i="4"/>
  <c r="K9" i="4"/>
  <c r="L9" i="4"/>
  <c r="M9" i="4"/>
  <c r="K10" i="4"/>
  <c r="L10" i="4"/>
  <c r="M10" i="4"/>
  <c r="K11" i="4"/>
  <c r="L11" i="4"/>
  <c r="M11" i="4"/>
  <c r="K12" i="4"/>
  <c r="L12" i="4"/>
  <c r="M12" i="4"/>
  <c r="K13" i="4"/>
  <c r="L13" i="4"/>
  <c r="M13" i="4"/>
  <c r="K14" i="4"/>
  <c r="L14" i="4"/>
  <c r="M14" i="4"/>
  <c r="K15" i="4"/>
  <c r="L15" i="4"/>
  <c r="M15" i="4"/>
  <c r="K16" i="4"/>
  <c r="L16" i="4"/>
  <c r="M16" i="4"/>
  <c r="K17" i="4"/>
  <c r="L17" i="4"/>
  <c r="M17" i="4"/>
  <c r="K18" i="4"/>
  <c r="L18" i="4"/>
  <c r="M18" i="4"/>
  <c r="K19" i="4"/>
  <c r="L19" i="4"/>
  <c r="M19" i="4"/>
  <c r="K20" i="4"/>
  <c r="L20" i="4"/>
  <c r="M20" i="4"/>
  <c r="K21" i="4"/>
  <c r="L21" i="4"/>
  <c r="M21" i="4"/>
  <c r="K22" i="4"/>
  <c r="L22" i="4"/>
  <c r="M22" i="4"/>
  <c r="K23" i="4"/>
  <c r="L23" i="4"/>
  <c r="M23" i="4"/>
  <c r="K24" i="4"/>
  <c r="L24" i="4"/>
  <c r="M24" i="4"/>
  <c r="K25" i="4"/>
  <c r="L25" i="4"/>
  <c r="M25" i="4"/>
  <c r="K26" i="4"/>
  <c r="L26" i="4"/>
  <c r="M26" i="4"/>
  <c r="K27" i="4"/>
  <c r="L27" i="4"/>
  <c r="M27" i="4"/>
  <c r="K28" i="4"/>
  <c r="L28" i="4"/>
  <c r="M28" i="4"/>
  <c r="K29" i="4"/>
  <c r="L29" i="4"/>
  <c r="M29" i="4"/>
  <c r="K30" i="4"/>
  <c r="L30" i="4"/>
  <c r="M30" i="4"/>
  <c r="K31" i="4"/>
  <c r="L31" i="4"/>
  <c r="M31" i="4"/>
  <c r="K32" i="4"/>
  <c r="L32" i="4"/>
  <c r="M32" i="4"/>
  <c r="K33" i="4"/>
  <c r="L33" i="4"/>
  <c r="M33" i="4"/>
  <c r="K34" i="4"/>
  <c r="L34" i="4"/>
  <c r="M34" i="4"/>
  <c r="K35" i="4"/>
  <c r="L35" i="4"/>
  <c r="M35" i="4"/>
  <c r="K36" i="4"/>
  <c r="L36" i="4"/>
  <c r="M36" i="4"/>
  <c r="K37" i="4"/>
  <c r="L37" i="4"/>
  <c r="M37" i="4"/>
  <c r="K38" i="4"/>
  <c r="L38" i="4"/>
  <c r="M38" i="4"/>
  <c r="K39" i="4"/>
  <c r="L39" i="4"/>
  <c r="M39" i="4"/>
  <c r="K40" i="4"/>
  <c r="L40" i="4"/>
  <c r="M40" i="4"/>
  <c r="K41" i="4"/>
  <c r="L41" i="4"/>
  <c r="M41" i="4"/>
  <c r="K42" i="4"/>
  <c r="L42" i="4"/>
  <c r="M42" i="4"/>
  <c r="K43" i="4"/>
  <c r="L43" i="4"/>
  <c r="M43" i="4"/>
  <c r="K44" i="4"/>
  <c r="L44" i="4"/>
  <c r="M44" i="4"/>
  <c r="K45" i="4"/>
  <c r="L45" i="4"/>
  <c r="M45" i="4"/>
  <c r="K46" i="4"/>
  <c r="L46" i="4"/>
  <c r="M46" i="4"/>
  <c r="K47" i="4"/>
  <c r="L47" i="4"/>
  <c r="M47" i="4"/>
  <c r="K48" i="4"/>
  <c r="L48" i="4"/>
  <c r="M48" i="4"/>
  <c r="K49" i="4"/>
  <c r="L49" i="4"/>
  <c r="M49" i="4"/>
  <c r="K50" i="4"/>
  <c r="L50" i="4"/>
  <c r="M50" i="4"/>
  <c r="K51" i="4"/>
  <c r="L51" i="4"/>
  <c r="M51" i="4"/>
  <c r="K52" i="4"/>
  <c r="L52" i="4"/>
  <c r="M52" i="4"/>
  <c r="K53" i="4"/>
  <c r="L53" i="4"/>
  <c r="M53" i="4"/>
  <c r="K54" i="4"/>
  <c r="L54" i="4"/>
  <c r="M54" i="4"/>
  <c r="K55" i="4"/>
  <c r="L55" i="4"/>
  <c r="M55" i="4"/>
  <c r="K56" i="4"/>
  <c r="L56" i="4"/>
  <c r="M56" i="4"/>
  <c r="K57" i="4"/>
  <c r="L57" i="4"/>
  <c r="M57" i="4"/>
  <c r="K58" i="4"/>
  <c r="L58" i="4"/>
  <c r="M58" i="4"/>
  <c r="K59" i="4"/>
  <c r="L59" i="4"/>
  <c r="M59" i="4"/>
  <c r="K60" i="4"/>
  <c r="L60" i="4"/>
  <c r="M60" i="4"/>
  <c r="K61" i="4"/>
  <c r="L61" i="4"/>
  <c r="M61" i="4"/>
  <c r="K62" i="4"/>
  <c r="L62" i="4"/>
  <c r="M62" i="4"/>
  <c r="K63" i="4"/>
  <c r="L63" i="4"/>
  <c r="M63" i="4"/>
  <c r="K64" i="4"/>
  <c r="L64" i="4"/>
  <c r="M64" i="4"/>
  <c r="K65" i="4"/>
  <c r="L65" i="4"/>
  <c r="M65" i="4"/>
  <c r="K66" i="4"/>
  <c r="L66" i="4"/>
  <c r="M66" i="4"/>
  <c r="K67" i="4"/>
  <c r="L67" i="4"/>
  <c r="M67" i="4"/>
  <c r="K68" i="4"/>
  <c r="L68" i="4"/>
  <c r="M68" i="4"/>
  <c r="K69" i="4"/>
  <c r="L69" i="4"/>
  <c r="M69" i="4"/>
  <c r="K70" i="4"/>
  <c r="L70" i="4"/>
  <c r="M70" i="4"/>
  <c r="K71" i="4"/>
  <c r="L71" i="4"/>
  <c r="M71" i="4"/>
  <c r="K72" i="4"/>
  <c r="L72" i="4"/>
  <c r="M72" i="4"/>
  <c r="K73" i="4"/>
  <c r="L73" i="4"/>
  <c r="M73" i="4"/>
  <c r="K74" i="4"/>
  <c r="L74" i="4"/>
  <c r="M74" i="4"/>
  <c r="K75" i="4"/>
  <c r="L75" i="4"/>
  <c r="M75" i="4"/>
  <c r="K76" i="4"/>
  <c r="L76" i="4"/>
  <c r="M76" i="4"/>
  <c r="K77" i="4"/>
  <c r="L77" i="4"/>
  <c r="M77" i="4"/>
  <c r="K78" i="4"/>
  <c r="L78" i="4"/>
  <c r="M78" i="4"/>
  <c r="K79" i="4"/>
  <c r="L79" i="4"/>
  <c r="M79" i="4"/>
  <c r="K80" i="4"/>
  <c r="L80" i="4"/>
  <c r="M80" i="4"/>
  <c r="K81" i="4"/>
  <c r="L81" i="4"/>
  <c r="M81" i="4"/>
  <c r="K82" i="4"/>
  <c r="L82" i="4"/>
  <c r="M82" i="4"/>
  <c r="K83" i="4"/>
  <c r="L83" i="4"/>
  <c r="M83" i="4"/>
  <c r="K84" i="4"/>
  <c r="L84" i="4"/>
  <c r="M84" i="4"/>
  <c r="K85" i="4"/>
  <c r="L85" i="4"/>
  <c r="M85" i="4"/>
  <c r="K86" i="4"/>
  <c r="L86" i="4"/>
  <c r="M86" i="4"/>
  <c r="K87" i="4"/>
  <c r="L87" i="4"/>
  <c r="M87" i="4"/>
  <c r="K88" i="4"/>
  <c r="L88" i="4"/>
  <c r="M88" i="4"/>
  <c r="K89" i="4"/>
  <c r="L89" i="4"/>
  <c r="M89" i="4"/>
  <c r="K90" i="4"/>
  <c r="L90" i="4"/>
  <c r="M90" i="4"/>
  <c r="K91" i="4"/>
  <c r="L91" i="4"/>
  <c r="M91" i="4"/>
  <c r="K92" i="4"/>
  <c r="L92" i="4"/>
  <c r="M92" i="4"/>
  <c r="K93" i="4"/>
  <c r="L93" i="4"/>
  <c r="M93" i="4"/>
  <c r="K94" i="4"/>
  <c r="L94" i="4"/>
  <c r="M94" i="4"/>
  <c r="K95" i="4"/>
  <c r="L95" i="4"/>
  <c r="M95" i="4"/>
  <c r="K96" i="4"/>
  <c r="L96" i="4"/>
  <c r="M96" i="4"/>
  <c r="K97" i="4"/>
  <c r="L97" i="4"/>
  <c r="M97" i="4"/>
  <c r="K98" i="4"/>
  <c r="L98" i="4"/>
  <c r="M98" i="4"/>
  <c r="K99" i="4"/>
  <c r="L99" i="4"/>
  <c r="M99" i="4"/>
  <c r="K100" i="4"/>
  <c r="L100" i="4"/>
  <c r="M100" i="4"/>
  <c r="K101" i="4"/>
  <c r="L101" i="4"/>
  <c r="M101" i="4"/>
  <c r="K102" i="4"/>
  <c r="L102" i="4"/>
  <c r="M102" i="4"/>
  <c r="K103" i="4"/>
  <c r="L103" i="4"/>
  <c r="M103" i="4"/>
  <c r="K104" i="4"/>
  <c r="L104" i="4"/>
  <c r="M104" i="4"/>
  <c r="K105" i="4"/>
  <c r="L105" i="4"/>
  <c r="M105" i="4"/>
  <c r="L6" i="4"/>
  <c r="M6" i="4"/>
  <c r="K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6" i="4"/>
  <c r="B8" i="7" l="1"/>
  <c r="B7" i="7"/>
  <c r="M2" i="7"/>
  <c r="M2" i="5"/>
  <c r="P9" i="5" a="1"/>
  <c r="P9" i="5" s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4" i="5"/>
  <c r="U8" i="4"/>
  <c r="U7" i="4"/>
  <c r="B8" i="5"/>
  <c r="B7" i="5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6" i="4"/>
  <c r="Q25" i="4" s="1" a="1"/>
  <c r="Q7" i="4" a="1"/>
  <c r="Q7" i="4" s="1"/>
  <c r="F7" i="4"/>
  <c r="I7" i="4" s="1"/>
  <c r="F8" i="4"/>
  <c r="I8" i="4" s="1"/>
  <c r="F9" i="4"/>
  <c r="G9" i="4" s="1"/>
  <c r="F10" i="4"/>
  <c r="G10" i="4" s="1"/>
  <c r="F11" i="4"/>
  <c r="I11" i="4" s="1"/>
  <c r="F12" i="4"/>
  <c r="I12" i="4" s="1"/>
  <c r="F13" i="4"/>
  <c r="G13" i="4" s="1"/>
  <c r="F14" i="4"/>
  <c r="G14" i="4" s="1"/>
  <c r="F15" i="4"/>
  <c r="I15" i="4" s="1"/>
  <c r="F16" i="4"/>
  <c r="I16" i="4" s="1"/>
  <c r="F17" i="4"/>
  <c r="G17" i="4" s="1"/>
  <c r="F18" i="4"/>
  <c r="G18" i="4" s="1"/>
  <c r="F19" i="4"/>
  <c r="I19" i="4" s="1"/>
  <c r="F20" i="4"/>
  <c r="I20" i="4" s="1"/>
  <c r="F21" i="4"/>
  <c r="G21" i="4" s="1"/>
  <c r="F22" i="4"/>
  <c r="G22" i="4" s="1"/>
  <c r="F23" i="4"/>
  <c r="I23" i="4" s="1"/>
  <c r="F24" i="4"/>
  <c r="I24" i="4" s="1"/>
  <c r="F25" i="4"/>
  <c r="G25" i="4" s="1"/>
  <c r="F26" i="4"/>
  <c r="G26" i="4" s="1"/>
  <c r="F27" i="4"/>
  <c r="I27" i="4" s="1"/>
  <c r="F28" i="4"/>
  <c r="I28" i="4" s="1"/>
  <c r="F29" i="4"/>
  <c r="G29" i="4" s="1"/>
  <c r="F30" i="4"/>
  <c r="G30" i="4" s="1"/>
  <c r="F31" i="4"/>
  <c r="I31" i="4" s="1"/>
  <c r="F32" i="4"/>
  <c r="I32" i="4" s="1"/>
  <c r="F33" i="4"/>
  <c r="G33" i="4" s="1"/>
  <c r="F34" i="4"/>
  <c r="G34" i="4" s="1"/>
  <c r="F35" i="4"/>
  <c r="I35" i="4" s="1"/>
  <c r="F36" i="4"/>
  <c r="I36" i="4" s="1"/>
  <c r="F37" i="4"/>
  <c r="G37" i="4" s="1"/>
  <c r="F38" i="4"/>
  <c r="G38" i="4" s="1"/>
  <c r="F39" i="4"/>
  <c r="I39" i="4" s="1"/>
  <c r="F40" i="4"/>
  <c r="I40" i="4" s="1"/>
  <c r="F41" i="4"/>
  <c r="G41" i="4" s="1"/>
  <c r="F42" i="4"/>
  <c r="G42" i="4" s="1"/>
  <c r="F43" i="4"/>
  <c r="I43" i="4" s="1"/>
  <c r="F44" i="4"/>
  <c r="I44" i="4" s="1"/>
  <c r="F45" i="4"/>
  <c r="G45" i="4" s="1"/>
  <c r="F46" i="4"/>
  <c r="G46" i="4" s="1"/>
  <c r="F47" i="4"/>
  <c r="I47" i="4" s="1"/>
  <c r="F48" i="4"/>
  <c r="I48" i="4" s="1"/>
  <c r="F49" i="4"/>
  <c r="G49" i="4" s="1"/>
  <c r="F50" i="4"/>
  <c r="G50" i="4" s="1"/>
  <c r="F51" i="4"/>
  <c r="I51" i="4" s="1"/>
  <c r="F52" i="4"/>
  <c r="I52" i="4" s="1"/>
  <c r="F53" i="4"/>
  <c r="G53" i="4" s="1"/>
  <c r="F54" i="4"/>
  <c r="G54" i="4" s="1"/>
  <c r="F55" i="4"/>
  <c r="I55" i="4" s="1"/>
  <c r="F56" i="4"/>
  <c r="I56" i="4" s="1"/>
  <c r="F57" i="4"/>
  <c r="G57" i="4" s="1"/>
  <c r="F58" i="4"/>
  <c r="G58" i="4" s="1"/>
  <c r="F59" i="4"/>
  <c r="I59" i="4" s="1"/>
  <c r="F60" i="4"/>
  <c r="I60" i="4" s="1"/>
  <c r="F61" i="4"/>
  <c r="G61" i="4" s="1"/>
  <c r="F62" i="4"/>
  <c r="G62" i="4" s="1"/>
  <c r="F63" i="4"/>
  <c r="I63" i="4" s="1"/>
  <c r="F64" i="4"/>
  <c r="I64" i="4" s="1"/>
  <c r="F65" i="4"/>
  <c r="G65" i="4" s="1"/>
  <c r="F66" i="4"/>
  <c r="G66" i="4" s="1"/>
  <c r="F67" i="4"/>
  <c r="I67" i="4" s="1"/>
  <c r="F68" i="4"/>
  <c r="I68" i="4" s="1"/>
  <c r="F69" i="4"/>
  <c r="G69" i="4" s="1"/>
  <c r="F70" i="4"/>
  <c r="G70" i="4" s="1"/>
  <c r="F71" i="4"/>
  <c r="I71" i="4" s="1"/>
  <c r="F72" i="4"/>
  <c r="I72" i="4" s="1"/>
  <c r="F73" i="4"/>
  <c r="G73" i="4" s="1"/>
  <c r="F74" i="4"/>
  <c r="G74" i="4" s="1"/>
  <c r="F75" i="4"/>
  <c r="I75" i="4" s="1"/>
  <c r="F76" i="4"/>
  <c r="I76" i="4" s="1"/>
  <c r="F77" i="4"/>
  <c r="G77" i="4" s="1"/>
  <c r="F78" i="4"/>
  <c r="G78" i="4" s="1"/>
  <c r="F79" i="4"/>
  <c r="I79" i="4" s="1"/>
  <c r="F80" i="4"/>
  <c r="I80" i="4" s="1"/>
  <c r="F81" i="4"/>
  <c r="G81" i="4" s="1"/>
  <c r="F82" i="4"/>
  <c r="G82" i="4" s="1"/>
  <c r="F83" i="4"/>
  <c r="I83" i="4" s="1"/>
  <c r="F84" i="4"/>
  <c r="I84" i="4" s="1"/>
  <c r="F85" i="4"/>
  <c r="G85" i="4" s="1"/>
  <c r="F86" i="4"/>
  <c r="G86" i="4" s="1"/>
  <c r="F87" i="4"/>
  <c r="I87" i="4" s="1"/>
  <c r="F88" i="4"/>
  <c r="I88" i="4" s="1"/>
  <c r="F89" i="4"/>
  <c r="G89" i="4" s="1"/>
  <c r="F90" i="4"/>
  <c r="G90" i="4" s="1"/>
  <c r="F91" i="4"/>
  <c r="I91" i="4" s="1"/>
  <c r="F92" i="4"/>
  <c r="I92" i="4" s="1"/>
  <c r="F93" i="4"/>
  <c r="G93" i="4" s="1"/>
  <c r="F94" i="4"/>
  <c r="G94" i="4" s="1"/>
  <c r="F95" i="4"/>
  <c r="I95" i="4" s="1"/>
  <c r="F96" i="4"/>
  <c r="I96" i="4" s="1"/>
  <c r="F97" i="4"/>
  <c r="G97" i="4" s="1"/>
  <c r="F98" i="4"/>
  <c r="G98" i="4" s="1"/>
  <c r="F99" i="4"/>
  <c r="I99" i="4" s="1"/>
  <c r="F100" i="4"/>
  <c r="I100" i="4" s="1"/>
  <c r="F101" i="4"/>
  <c r="G101" i="4" s="1"/>
  <c r="F102" i="4"/>
  <c r="G102" i="4" s="1"/>
  <c r="F103" i="4"/>
  <c r="I103" i="4" s="1"/>
  <c r="F104" i="4"/>
  <c r="I104" i="4" s="1"/>
  <c r="F105" i="4"/>
  <c r="G105" i="4" s="1"/>
  <c r="F6" i="4"/>
  <c r="H6" i="4" s="1"/>
  <c r="Q25" i="4" l="1"/>
  <c r="M1" i="4" s="1"/>
  <c r="R25" i="4"/>
  <c r="Q27" i="4"/>
  <c r="R26" i="4"/>
  <c r="R29" i="4"/>
  <c r="R28" i="4"/>
  <c r="Q29" i="4"/>
  <c r="Q28" i="4"/>
  <c r="R27" i="4"/>
  <c r="Q26" i="4"/>
  <c r="Q10" i="5"/>
  <c r="P10" i="5"/>
  <c r="Q9" i="5"/>
  <c r="I30" i="4"/>
  <c r="I54" i="4"/>
  <c r="H76" i="4"/>
  <c r="H44" i="4"/>
  <c r="H12" i="4"/>
  <c r="I62" i="4"/>
  <c r="H104" i="4"/>
  <c r="H72" i="4"/>
  <c r="H40" i="4"/>
  <c r="H8" i="4"/>
  <c r="I46" i="4"/>
  <c r="H100" i="4"/>
  <c r="H68" i="4"/>
  <c r="H36" i="4"/>
  <c r="I102" i="4"/>
  <c r="I38" i="4"/>
  <c r="H96" i="4"/>
  <c r="H64" i="4"/>
  <c r="H32" i="4"/>
  <c r="I94" i="4"/>
  <c r="H92" i="4"/>
  <c r="H60" i="4"/>
  <c r="H28" i="4"/>
  <c r="I86" i="4"/>
  <c r="I22" i="4"/>
  <c r="H88" i="4"/>
  <c r="H56" i="4"/>
  <c r="H24" i="4"/>
  <c r="I78" i="4"/>
  <c r="I14" i="4"/>
  <c r="H84" i="4"/>
  <c r="H52" i="4"/>
  <c r="H20" i="4"/>
  <c r="I70" i="4"/>
  <c r="H80" i="4"/>
  <c r="H48" i="4"/>
  <c r="H16" i="4"/>
  <c r="R8" i="4"/>
  <c r="Q10" i="4"/>
  <c r="Q8" i="4"/>
  <c r="R10" i="4"/>
  <c r="R9" i="4"/>
  <c r="Q9" i="4"/>
  <c r="R11" i="4"/>
  <c r="R7" i="4"/>
  <c r="Q11" i="4"/>
  <c r="G104" i="4"/>
  <c r="G100" i="4"/>
  <c r="G96" i="4"/>
  <c r="G92" i="4"/>
  <c r="G88" i="4"/>
  <c r="G84" i="4"/>
  <c r="G80" i="4"/>
  <c r="G76" i="4"/>
  <c r="G72" i="4"/>
  <c r="G68" i="4"/>
  <c r="G64" i="4"/>
  <c r="G60" i="4"/>
  <c r="G56" i="4"/>
  <c r="G52" i="4"/>
  <c r="G48" i="4"/>
  <c r="G44" i="4"/>
  <c r="G40" i="4"/>
  <c r="G36" i="4"/>
  <c r="G32" i="4"/>
  <c r="G28" i="4"/>
  <c r="G24" i="4"/>
  <c r="G20" i="4"/>
  <c r="G16" i="4"/>
  <c r="G12" i="4"/>
  <c r="G8" i="4"/>
  <c r="I101" i="4"/>
  <c r="I93" i="4"/>
  <c r="I85" i="4"/>
  <c r="I77" i="4"/>
  <c r="I69" i="4"/>
  <c r="I61" i="4"/>
  <c r="I53" i="4"/>
  <c r="I45" i="4"/>
  <c r="I37" i="4"/>
  <c r="I29" i="4"/>
  <c r="I21" i="4"/>
  <c r="I13" i="4"/>
  <c r="H103" i="4"/>
  <c r="H99" i="4"/>
  <c r="H95" i="4"/>
  <c r="H91" i="4"/>
  <c r="H87" i="4"/>
  <c r="H83" i="4"/>
  <c r="H79" i="4"/>
  <c r="H75" i="4"/>
  <c r="H71" i="4"/>
  <c r="H67" i="4"/>
  <c r="H63" i="4"/>
  <c r="H59" i="4"/>
  <c r="H55" i="4"/>
  <c r="H51" i="4"/>
  <c r="H47" i="4"/>
  <c r="H43" i="4"/>
  <c r="H39" i="4"/>
  <c r="H35" i="4"/>
  <c r="H31" i="4"/>
  <c r="H27" i="4"/>
  <c r="H23" i="4"/>
  <c r="H19" i="4"/>
  <c r="H15" i="4"/>
  <c r="H11" i="4"/>
  <c r="H7" i="4"/>
  <c r="G103" i="4"/>
  <c r="G99" i="4"/>
  <c r="G95" i="4"/>
  <c r="G91" i="4"/>
  <c r="G87" i="4"/>
  <c r="G83" i="4"/>
  <c r="G79" i="4"/>
  <c r="G75" i="4"/>
  <c r="G71" i="4"/>
  <c r="G67" i="4"/>
  <c r="G63" i="4"/>
  <c r="G59" i="4"/>
  <c r="G55" i="4"/>
  <c r="G51" i="4"/>
  <c r="G47" i="4"/>
  <c r="G43" i="4"/>
  <c r="G39" i="4"/>
  <c r="G35" i="4"/>
  <c r="G31" i="4"/>
  <c r="G27" i="4"/>
  <c r="G23" i="4"/>
  <c r="G19" i="4"/>
  <c r="G15" i="4"/>
  <c r="G11" i="4"/>
  <c r="G7" i="4"/>
  <c r="G6" i="4"/>
  <c r="H102" i="4"/>
  <c r="H98" i="4"/>
  <c r="H94" i="4"/>
  <c r="H90" i="4"/>
  <c r="H86" i="4"/>
  <c r="H82" i="4"/>
  <c r="H78" i="4"/>
  <c r="H74" i="4"/>
  <c r="H70" i="4"/>
  <c r="H66" i="4"/>
  <c r="H62" i="4"/>
  <c r="H58" i="4"/>
  <c r="H54" i="4"/>
  <c r="H50" i="4"/>
  <c r="H46" i="4"/>
  <c r="H42" i="4"/>
  <c r="H38" i="4"/>
  <c r="H34" i="4"/>
  <c r="H30" i="4"/>
  <c r="H26" i="4"/>
  <c r="H22" i="4"/>
  <c r="H18" i="4"/>
  <c r="H14" i="4"/>
  <c r="H10" i="4"/>
  <c r="I6" i="4"/>
  <c r="I98" i="4"/>
  <c r="I90" i="4"/>
  <c r="I82" i="4"/>
  <c r="I74" i="4"/>
  <c r="I66" i="4"/>
  <c r="I58" i="4"/>
  <c r="I50" i="4"/>
  <c r="I42" i="4"/>
  <c r="I34" i="4"/>
  <c r="I26" i="4"/>
  <c r="I18" i="4"/>
  <c r="I10" i="4"/>
  <c r="I105" i="4"/>
  <c r="I97" i="4"/>
  <c r="I89" i="4"/>
  <c r="I81" i="4"/>
  <c r="I73" i="4"/>
  <c r="I65" i="4"/>
  <c r="I57" i="4"/>
  <c r="I49" i="4"/>
  <c r="I41" i="4"/>
  <c r="I33" i="4"/>
  <c r="I25" i="4"/>
  <c r="I17" i="4"/>
  <c r="I9" i="4"/>
  <c r="H105" i="4"/>
  <c r="H101" i="4"/>
  <c r="H97" i="4"/>
  <c r="H93" i="4"/>
  <c r="H89" i="4"/>
  <c r="H85" i="4"/>
  <c r="H81" i="4"/>
  <c r="H77" i="4"/>
  <c r="H73" i="4"/>
  <c r="H69" i="4"/>
  <c r="H65" i="4"/>
  <c r="H61" i="4"/>
  <c r="H57" i="4"/>
  <c r="H53" i="4"/>
  <c r="H49" i="4"/>
  <c r="H45" i="4"/>
  <c r="H41" i="4"/>
  <c r="H37" i="4"/>
  <c r="H33" i="4"/>
  <c r="H29" i="4"/>
  <c r="H25" i="4"/>
  <c r="H21" i="4"/>
  <c r="H17" i="4"/>
  <c r="H13" i="4"/>
  <c r="H9" i="4"/>
  <c r="J56" i="1"/>
  <c r="K56" i="1" s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J6" i="1"/>
  <c r="K6" i="1" s="1"/>
  <c r="J7" i="1"/>
  <c r="J8" i="1"/>
  <c r="J9" i="1"/>
  <c r="J10" i="1"/>
  <c r="J11" i="1"/>
  <c r="J12" i="1"/>
  <c r="K12" i="1" s="1"/>
  <c r="J13" i="1"/>
  <c r="J14" i="1"/>
  <c r="J15" i="1"/>
  <c r="J16" i="1"/>
  <c r="J17" i="1"/>
  <c r="J18" i="1"/>
  <c r="J19" i="1"/>
  <c r="J20" i="1"/>
  <c r="K20" i="1" s="1"/>
  <c r="J21" i="1"/>
  <c r="J22" i="1"/>
  <c r="J23" i="1"/>
  <c r="J24" i="1"/>
  <c r="J25" i="1"/>
  <c r="J26" i="1"/>
  <c r="J27" i="1"/>
  <c r="J28" i="1"/>
  <c r="K28" i="1" s="1"/>
  <c r="J29" i="1"/>
  <c r="J30" i="1"/>
  <c r="J31" i="1"/>
  <c r="J32" i="1"/>
  <c r="J33" i="1"/>
  <c r="J34" i="1"/>
  <c r="J35" i="1"/>
  <c r="J36" i="1"/>
  <c r="K36" i="1" s="1"/>
  <c r="J37" i="1"/>
  <c r="J38" i="1"/>
  <c r="J39" i="1"/>
  <c r="J40" i="1"/>
  <c r="J41" i="1"/>
  <c r="J42" i="1"/>
  <c r="J43" i="1"/>
  <c r="J44" i="1"/>
  <c r="K44" i="1" s="1"/>
  <c r="J45" i="1"/>
  <c r="K45" i="1" s="1"/>
  <c r="J46" i="1"/>
  <c r="J47" i="1"/>
  <c r="J48" i="1"/>
  <c r="J49" i="1"/>
  <c r="J50" i="1"/>
  <c r="J51" i="1"/>
  <c r="J52" i="1"/>
  <c r="K52" i="1" s="1"/>
  <c r="J53" i="1"/>
  <c r="K53" i="1" s="1"/>
  <c r="J54" i="1"/>
  <c r="J55" i="1"/>
  <c r="K7" i="1"/>
  <c r="K8" i="1"/>
  <c r="K10" i="1"/>
  <c r="K11" i="1"/>
  <c r="K13" i="1"/>
  <c r="K14" i="1"/>
  <c r="K15" i="1"/>
  <c r="K16" i="1"/>
  <c r="K18" i="1"/>
  <c r="K19" i="1"/>
  <c r="K21" i="1"/>
  <c r="K22" i="1"/>
  <c r="K23" i="1"/>
  <c r="K24" i="1"/>
  <c r="K26" i="1"/>
  <c r="K27" i="1"/>
  <c r="K29" i="1"/>
  <c r="K30" i="1"/>
  <c r="K31" i="1"/>
  <c r="K32" i="1"/>
  <c r="K34" i="1"/>
  <c r="K35" i="1"/>
  <c r="K37" i="1"/>
  <c r="K38" i="1"/>
  <c r="K39" i="1"/>
  <c r="K40" i="1"/>
  <c r="K42" i="1"/>
  <c r="K43" i="1"/>
  <c r="K46" i="1"/>
  <c r="K47" i="1"/>
  <c r="K48" i="1"/>
  <c r="K50" i="1"/>
  <c r="K51" i="1"/>
  <c r="K54" i="1"/>
  <c r="K55" i="1"/>
  <c r="A6" i="1" a="1"/>
  <c r="A7" i="1" s="1"/>
  <c r="H47" i="1"/>
  <c r="I47" i="1" s="1"/>
  <c r="H62" i="1"/>
  <c r="H43" i="1"/>
  <c r="H83" i="1"/>
  <c r="L89" i="1" s="1"/>
  <c r="A6" i="1"/>
  <c r="B6" i="1"/>
  <c r="H73" i="1" s="1"/>
  <c r="B8" i="1"/>
  <c r="A10" i="1"/>
  <c r="B10" i="1"/>
  <c r="Q32" i="4" l="1" a="1"/>
  <c r="Q33" i="4" s="1"/>
  <c r="G33" i="5" a="1"/>
  <c r="G33" i="5" s="1"/>
  <c r="G19" i="5" a="1"/>
  <c r="G19" i="5" s="1"/>
  <c r="G44" i="5" a="1"/>
  <c r="G44" i="5" s="1"/>
  <c r="I44" i="5" s="1"/>
  <c r="G52" i="5" a="1"/>
  <c r="G52" i="5" s="1"/>
  <c r="G16" i="5" a="1"/>
  <c r="G16" i="5" s="1"/>
  <c r="G50" i="5" a="1"/>
  <c r="G50" i="5" s="1"/>
  <c r="G25" i="5" a="1"/>
  <c r="G25" i="5" s="1"/>
  <c r="I25" i="5" s="1"/>
  <c r="G58" i="5" a="1"/>
  <c r="G58" i="5" s="1"/>
  <c r="H58" i="5" s="1"/>
  <c r="G4" i="5" a="1"/>
  <c r="G4" i="5" s="1"/>
  <c r="H4" i="5" s="1"/>
  <c r="G22" i="5" a="1"/>
  <c r="G22" i="5" s="1"/>
  <c r="I22" i="5" s="1"/>
  <c r="G32" i="5" a="1"/>
  <c r="G32" i="5" s="1"/>
  <c r="I32" i="5" s="1"/>
  <c r="G7" i="5" a="1"/>
  <c r="G7" i="5" s="1"/>
  <c r="G35" i="5" a="1"/>
  <c r="G35" i="5" s="1"/>
  <c r="G5" i="5" a="1"/>
  <c r="G5" i="5" s="1"/>
  <c r="G38" i="5" a="1"/>
  <c r="G38" i="5" s="1"/>
  <c r="H38" i="5" s="1"/>
  <c r="G13" i="5" a="1"/>
  <c r="G13" i="5" s="1"/>
  <c r="G8" i="5" a="1"/>
  <c r="G8" i="5" s="1"/>
  <c r="H8" i="5" s="1"/>
  <c r="G9" i="5" a="1"/>
  <c r="G9" i="5" s="1"/>
  <c r="G41" i="5" a="1"/>
  <c r="G41" i="5" s="1"/>
  <c r="I41" i="5" s="1"/>
  <c r="G10" i="5" a="1"/>
  <c r="G10" i="5" s="1"/>
  <c r="G12" i="5" a="1"/>
  <c r="G12" i="5" s="1"/>
  <c r="G51" i="5" a="1"/>
  <c r="G51" i="5" s="1"/>
  <c r="G20" i="5" a="1"/>
  <c r="G20" i="5" s="1"/>
  <c r="I20" i="5" s="1"/>
  <c r="G14" i="5" a="1"/>
  <c r="G14" i="5" s="1"/>
  <c r="G46" i="5" a="1"/>
  <c r="G46" i="5" s="1"/>
  <c r="H46" i="5" s="1"/>
  <c r="G48" i="5" a="1"/>
  <c r="G48" i="5" s="1"/>
  <c r="G23" i="5" a="1"/>
  <c r="G23" i="5" s="1"/>
  <c r="H23" i="5" s="1"/>
  <c r="G18" i="5" a="1"/>
  <c r="G18" i="5" s="1"/>
  <c r="G57" i="5" a="1"/>
  <c r="G57" i="5" s="1"/>
  <c r="G26" i="5" a="1"/>
  <c r="G26" i="5" s="1"/>
  <c r="G27" i="5" a="1"/>
  <c r="G27" i="5" s="1"/>
  <c r="H27" i="5" s="1"/>
  <c r="G54" i="5" a="1"/>
  <c r="G54" i="5" s="1"/>
  <c r="G29" i="5" a="1"/>
  <c r="G29" i="5" s="1"/>
  <c r="I29" i="5" s="1"/>
  <c r="G31" i="5" a="1"/>
  <c r="G31" i="5" s="1"/>
  <c r="G39" i="5" a="1"/>
  <c r="G39" i="5" s="1"/>
  <c r="I39" i="5" s="1"/>
  <c r="G36" i="5" a="1"/>
  <c r="G36" i="5" s="1"/>
  <c r="H36" i="5" s="1"/>
  <c r="G42" i="5" a="1"/>
  <c r="G42" i="5" s="1"/>
  <c r="G55" i="5" a="1"/>
  <c r="G55" i="5" s="1"/>
  <c r="G11" i="5" a="1"/>
  <c r="G11" i="5" s="1"/>
  <c r="I11" i="5" s="1"/>
  <c r="G17" i="5" a="1"/>
  <c r="G17" i="5" s="1"/>
  <c r="H17" i="5" s="1"/>
  <c r="G24" i="5" a="1"/>
  <c r="G24" i="5" s="1"/>
  <c r="I24" i="5" s="1"/>
  <c r="G30" i="5" a="1"/>
  <c r="G30" i="5" s="1"/>
  <c r="G43" i="5" a="1"/>
  <c r="G43" i="5" s="1"/>
  <c r="H43" i="5" s="1"/>
  <c r="G49" i="5" a="1"/>
  <c r="G49" i="5" s="1"/>
  <c r="I49" i="5" s="1"/>
  <c r="G56" i="5" a="1"/>
  <c r="G56" i="5" s="1"/>
  <c r="I56" i="5" s="1"/>
  <c r="G15" i="5" a="1"/>
  <c r="G15" i="5" s="1"/>
  <c r="I15" i="5" s="1"/>
  <c r="G21" i="5" a="1"/>
  <c r="G21" i="5" s="1"/>
  <c r="I21" i="5" s="1"/>
  <c r="G53" i="5" a="1"/>
  <c r="G53" i="5" s="1"/>
  <c r="H53" i="5" s="1"/>
  <c r="G34" i="5" a="1"/>
  <c r="G34" i="5" s="1"/>
  <c r="H34" i="5" s="1"/>
  <c r="G28" i="5" a="1"/>
  <c r="G28" i="5" s="1"/>
  <c r="G47" i="5" a="1"/>
  <c r="G47" i="5" s="1"/>
  <c r="I47" i="5" s="1"/>
  <c r="G37" i="5" a="1"/>
  <c r="G37" i="5" s="1"/>
  <c r="H37" i="5" s="1"/>
  <c r="G6" i="5" a="1"/>
  <c r="G6" i="5" s="1"/>
  <c r="G45" i="5" a="1"/>
  <c r="G45" i="5" s="1"/>
  <c r="I45" i="5" s="1"/>
  <c r="G40" i="5" a="1"/>
  <c r="G40" i="5" s="1"/>
  <c r="I9" i="5"/>
  <c r="H42" i="5"/>
  <c r="I16" i="5"/>
  <c r="H10" i="5"/>
  <c r="H19" i="5"/>
  <c r="I7" i="5"/>
  <c r="I48" i="5"/>
  <c r="I57" i="5"/>
  <c r="H57" i="5"/>
  <c r="H51" i="5"/>
  <c r="I52" i="5"/>
  <c r="H52" i="5"/>
  <c r="I14" i="5"/>
  <c r="I30" i="5"/>
  <c r="H30" i="5"/>
  <c r="I36" i="5"/>
  <c r="H26" i="5"/>
  <c r="I26" i="5"/>
  <c r="I33" i="5"/>
  <c r="I35" i="5"/>
  <c r="H50" i="5"/>
  <c r="I8" i="5"/>
  <c r="I54" i="5"/>
  <c r="I12" i="5"/>
  <c r="H12" i="5"/>
  <c r="I55" i="5"/>
  <c r="H5" i="5"/>
  <c r="I40" i="5"/>
  <c r="H7" i="5"/>
  <c r="H18" i="5"/>
  <c r="I18" i="5"/>
  <c r="H28" i="5"/>
  <c r="I13" i="5"/>
  <c r="H6" i="5"/>
  <c r="I31" i="5"/>
  <c r="Q16" i="4" a="1"/>
  <c r="Q16" i="4" s="1"/>
  <c r="L8" i="1"/>
  <c r="I73" i="1"/>
  <c r="M8" i="1" s="1"/>
  <c r="L32" i="1"/>
  <c r="I62" i="1"/>
  <c r="M32" i="1" s="1"/>
  <c r="H91" i="1"/>
  <c r="H64" i="1"/>
  <c r="H16" i="1"/>
  <c r="H60" i="1"/>
  <c r="I60" i="1" s="1"/>
  <c r="H20" i="1"/>
  <c r="M25" i="1"/>
  <c r="H17" i="1"/>
  <c r="H81" i="1"/>
  <c r="H76" i="1"/>
  <c r="H75" i="1"/>
  <c r="I75" i="1" s="1"/>
  <c r="H86" i="1"/>
  <c r="I86" i="1" s="1"/>
  <c r="H92" i="1"/>
  <c r="H46" i="1"/>
  <c r="H77" i="1"/>
  <c r="I77" i="1" s="1"/>
  <c r="M36" i="1" s="1"/>
  <c r="H52" i="1"/>
  <c r="H55" i="1"/>
  <c r="H90" i="1"/>
  <c r="H80" i="1"/>
  <c r="I80" i="1" s="1"/>
  <c r="H13" i="1"/>
  <c r="I13" i="1" s="1"/>
  <c r="H26" i="1"/>
  <c r="H50" i="1"/>
  <c r="H71" i="1"/>
  <c r="I71" i="1" s="1"/>
  <c r="M49" i="1" s="1"/>
  <c r="H6" i="1"/>
  <c r="H8" i="1"/>
  <c r="H27" i="1"/>
  <c r="H53" i="1"/>
  <c r="H82" i="1"/>
  <c r="H78" i="1"/>
  <c r="H84" i="1"/>
  <c r="H87" i="1"/>
  <c r="H45" i="1"/>
  <c r="H44" i="1"/>
  <c r="H100" i="1"/>
  <c r="H48" i="1"/>
  <c r="H22" i="1"/>
  <c r="H32" i="1"/>
  <c r="H39" i="1"/>
  <c r="H95" i="1"/>
  <c r="H85" i="1"/>
  <c r="H42" i="1"/>
  <c r="H104" i="1"/>
  <c r="H97" i="1"/>
  <c r="H88" i="1"/>
  <c r="H9" i="1"/>
  <c r="H18" i="1"/>
  <c r="H7" i="1"/>
  <c r="H65" i="1"/>
  <c r="H19" i="1"/>
  <c r="H38" i="1"/>
  <c r="H24" i="1"/>
  <c r="H10" i="1"/>
  <c r="H30" i="1"/>
  <c r="H37" i="1"/>
  <c r="H58" i="1"/>
  <c r="H70" i="1"/>
  <c r="H59" i="1"/>
  <c r="H11" i="1"/>
  <c r="H61" i="1"/>
  <c r="H94" i="1"/>
  <c r="H23" i="1"/>
  <c r="H21" i="1"/>
  <c r="H67" i="1"/>
  <c r="H89" i="1"/>
  <c r="H93" i="1"/>
  <c r="H31" i="1"/>
  <c r="H35" i="1"/>
  <c r="H56" i="1"/>
  <c r="H40" i="1"/>
  <c r="H14" i="1"/>
  <c r="H63" i="1"/>
  <c r="H57" i="1"/>
  <c r="H51" i="1"/>
  <c r="H12" i="1"/>
  <c r="H101" i="1"/>
  <c r="I101" i="1" s="1"/>
  <c r="H41" i="1"/>
  <c r="I41" i="1" s="1"/>
  <c r="M9" i="1" s="1"/>
  <c r="H105" i="1"/>
  <c r="I105" i="1" s="1"/>
  <c r="M17" i="1" s="1"/>
  <c r="H28" i="1"/>
  <c r="H49" i="1"/>
  <c r="H103" i="1"/>
  <c r="H79" i="1"/>
  <c r="H33" i="1"/>
  <c r="H15" i="1"/>
  <c r="H66" i="1"/>
  <c r="H69" i="1"/>
  <c r="H72" i="1"/>
  <c r="H96" i="1"/>
  <c r="H36" i="1"/>
  <c r="H99" i="1"/>
  <c r="H74" i="1"/>
  <c r="H29" i="1"/>
  <c r="H54" i="1"/>
  <c r="H25" i="1"/>
  <c r="I25" i="1" s="1"/>
  <c r="M41" i="1" s="1"/>
  <c r="I43" i="1"/>
  <c r="M60" i="1" s="1"/>
  <c r="L60" i="1"/>
  <c r="I83" i="1"/>
  <c r="M89" i="1" s="1"/>
  <c r="H102" i="1"/>
  <c r="H34" i="1"/>
  <c r="H98" i="1"/>
  <c r="I98" i="1" s="1"/>
  <c r="M33" i="1" s="1"/>
  <c r="H68" i="1"/>
  <c r="A23" i="1" a="1"/>
  <c r="B9" i="1"/>
  <c r="A9" i="1"/>
  <c r="L52" i="1"/>
  <c r="L44" i="1"/>
  <c r="L36" i="1"/>
  <c r="L28" i="1"/>
  <c r="L20" i="1"/>
  <c r="L12" i="1"/>
  <c r="K49" i="1"/>
  <c r="K41" i="1"/>
  <c r="K33" i="1"/>
  <c r="K25" i="1"/>
  <c r="K17" i="1"/>
  <c r="K9" i="1"/>
  <c r="A8" i="1"/>
  <c r="B7" i="1"/>
  <c r="L49" i="1"/>
  <c r="L41" i="1"/>
  <c r="L33" i="1"/>
  <c r="L25" i="1"/>
  <c r="L17" i="1"/>
  <c r="L9" i="1"/>
  <c r="M52" i="1"/>
  <c r="M44" i="1"/>
  <c r="M28" i="1"/>
  <c r="M20" i="1"/>
  <c r="M12" i="1"/>
  <c r="H41" i="5" l="1"/>
  <c r="H29" i="5"/>
  <c r="H24" i="5"/>
  <c r="H44" i="5"/>
  <c r="P9" i="7" a="1"/>
  <c r="I17" i="5"/>
  <c r="R33" i="4"/>
  <c r="I37" i="5"/>
  <c r="Q34" i="4"/>
  <c r="Q32" i="4"/>
  <c r="U33" i="4" s="1"/>
  <c r="R34" i="4"/>
  <c r="Q36" i="4"/>
  <c r="Q35" i="4"/>
  <c r="R36" i="4"/>
  <c r="R35" i="4"/>
  <c r="R32" i="4"/>
  <c r="U32" i="4" s="1"/>
  <c r="I46" i="5"/>
  <c r="I42" i="5"/>
  <c r="H49" i="5"/>
  <c r="I43" i="5"/>
  <c r="I34" i="5"/>
  <c r="H9" i="5"/>
  <c r="I10" i="5"/>
  <c r="H16" i="5"/>
  <c r="H15" i="5"/>
  <c r="I19" i="5"/>
  <c r="H48" i="5"/>
  <c r="H32" i="5"/>
  <c r="H11" i="5"/>
  <c r="H20" i="5"/>
  <c r="H21" i="5"/>
  <c r="H56" i="5"/>
  <c r="H14" i="5"/>
  <c r="I23" i="5"/>
  <c r="H54" i="5"/>
  <c r="H25" i="5"/>
  <c r="H33" i="5"/>
  <c r="I6" i="5"/>
  <c r="I28" i="5"/>
  <c r="I50" i="5"/>
  <c r="I38" i="5"/>
  <c r="H45" i="5"/>
  <c r="I5" i="5"/>
  <c r="I4" i="5"/>
  <c r="H35" i="5"/>
  <c r="H13" i="5"/>
  <c r="H31" i="5"/>
  <c r="I27" i="5"/>
  <c r="H22" i="5"/>
  <c r="I58" i="5"/>
  <c r="I53" i="5"/>
  <c r="H40" i="5"/>
  <c r="H39" i="5"/>
  <c r="I51" i="5"/>
  <c r="H47" i="5"/>
  <c r="H55" i="5"/>
  <c r="R17" i="4"/>
  <c r="Q17" i="4"/>
  <c r="R20" i="4"/>
  <c r="R16" i="4"/>
  <c r="R18" i="4"/>
  <c r="Q20" i="4"/>
  <c r="R19" i="4"/>
  <c r="Q18" i="4"/>
  <c r="Q19" i="4"/>
  <c r="I49" i="1"/>
  <c r="M22" i="1" s="1"/>
  <c r="L22" i="1"/>
  <c r="I95" i="1"/>
  <c r="M26" i="1" s="1"/>
  <c r="L26" i="1"/>
  <c r="L88" i="1"/>
  <c r="I64" i="1"/>
  <c r="M88" i="1" s="1"/>
  <c r="I72" i="1"/>
  <c r="M78" i="1" s="1"/>
  <c r="L78" i="1"/>
  <c r="I28" i="1"/>
  <c r="M14" i="1" s="1"/>
  <c r="L14" i="1"/>
  <c r="I14" i="1"/>
  <c r="M75" i="1" s="1"/>
  <c r="L75" i="1"/>
  <c r="I21" i="1"/>
  <c r="M11" i="1" s="1"/>
  <c r="L11" i="1"/>
  <c r="L53" i="1"/>
  <c r="I37" i="1"/>
  <c r="M53" i="1" s="1"/>
  <c r="I18" i="1"/>
  <c r="M82" i="1" s="1"/>
  <c r="L82" i="1"/>
  <c r="I39" i="1"/>
  <c r="M18" i="1" s="1"/>
  <c r="L18" i="1"/>
  <c r="I84" i="1"/>
  <c r="M55" i="1" s="1"/>
  <c r="L55" i="1"/>
  <c r="I26" i="1"/>
  <c r="M84" i="1" s="1"/>
  <c r="L84" i="1"/>
  <c r="I52" i="1"/>
  <c r="M92" i="1" s="1"/>
  <c r="L92" i="1"/>
  <c r="L65" i="1"/>
  <c r="I46" i="1"/>
  <c r="M65" i="1" s="1"/>
  <c r="I17" i="1"/>
  <c r="M102" i="1" s="1"/>
  <c r="L102" i="1"/>
  <c r="I91" i="1"/>
  <c r="M103" i="1" s="1"/>
  <c r="L103" i="1"/>
  <c r="I63" i="1"/>
  <c r="M83" i="1" s="1"/>
  <c r="L83" i="1"/>
  <c r="I87" i="1"/>
  <c r="M63" i="1" s="1"/>
  <c r="L63" i="1"/>
  <c r="L80" i="1"/>
  <c r="I81" i="1"/>
  <c r="M80" i="1" s="1"/>
  <c r="L70" i="1"/>
  <c r="I69" i="1"/>
  <c r="M70" i="1" s="1"/>
  <c r="I40" i="1"/>
  <c r="M67" i="1" s="1"/>
  <c r="L67" i="1"/>
  <c r="L6" i="1"/>
  <c r="I23" i="1"/>
  <c r="M6" i="1" s="1"/>
  <c r="L45" i="1"/>
  <c r="I30" i="1"/>
  <c r="M45" i="1" s="1"/>
  <c r="I9" i="1"/>
  <c r="M74" i="1" s="1"/>
  <c r="L74" i="1"/>
  <c r="I32" i="1"/>
  <c r="M10" i="1" s="1"/>
  <c r="L10" i="1"/>
  <c r="I78" i="1"/>
  <c r="M47" i="1" s="1"/>
  <c r="L47" i="1"/>
  <c r="L72" i="1"/>
  <c r="I92" i="1"/>
  <c r="M72" i="1" s="1"/>
  <c r="I67" i="1"/>
  <c r="M19" i="1" s="1"/>
  <c r="L19" i="1"/>
  <c r="L56" i="1"/>
  <c r="I50" i="1"/>
  <c r="M56" i="1" s="1"/>
  <c r="L16" i="1"/>
  <c r="I68" i="1"/>
  <c r="M16" i="1" s="1"/>
  <c r="L48" i="1"/>
  <c r="I54" i="1"/>
  <c r="M48" i="1" s="1"/>
  <c r="I66" i="1"/>
  <c r="M62" i="1" s="1"/>
  <c r="L62" i="1"/>
  <c r="I56" i="1"/>
  <c r="M59" i="1" s="1"/>
  <c r="L59" i="1"/>
  <c r="I94" i="1"/>
  <c r="M99" i="1" s="1"/>
  <c r="L99" i="1"/>
  <c r="L37" i="1"/>
  <c r="I10" i="1"/>
  <c r="M37" i="1" s="1"/>
  <c r="I88" i="1"/>
  <c r="M66" i="1" s="1"/>
  <c r="L66" i="1"/>
  <c r="I22" i="1"/>
  <c r="M101" i="1" s="1"/>
  <c r="L101" i="1"/>
  <c r="I82" i="1"/>
  <c r="M39" i="1" s="1"/>
  <c r="L39" i="1"/>
  <c r="I96" i="1"/>
  <c r="M86" i="1" s="1"/>
  <c r="L86" i="1"/>
  <c r="I7" i="1"/>
  <c r="M90" i="1" s="1"/>
  <c r="L90" i="1"/>
  <c r="I29" i="1"/>
  <c r="M76" i="1" s="1"/>
  <c r="L76" i="1"/>
  <c r="I15" i="1"/>
  <c r="M54" i="1" s="1"/>
  <c r="L54" i="1"/>
  <c r="I35" i="1"/>
  <c r="M51" i="1" s="1"/>
  <c r="L51" i="1"/>
  <c r="L93" i="1"/>
  <c r="I61" i="1"/>
  <c r="M93" i="1" s="1"/>
  <c r="L29" i="1"/>
  <c r="I24" i="1"/>
  <c r="M29" i="1" s="1"/>
  <c r="I97" i="1"/>
  <c r="M58" i="1" s="1"/>
  <c r="L58" i="1"/>
  <c r="L96" i="1"/>
  <c r="I48" i="1"/>
  <c r="L95" i="1"/>
  <c r="I53" i="1"/>
  <c r="M31" i="1" s="1"/>
  <c r="L31" i="1"/>
  <c r="L61" i="1"/>
  <c r="I58" i="1"/>
  <c r="M61" i="1" s="1"/>
  <c r="L64" i="1"/>
  <c r="I55" i="1"/>
  <c r="M64" i="1" s="1"/>
  <c r="L40" i="1"/>
  <c r="I34" i="1"/>
  <c r="M40" i="1" s="1"/>
  <c r="I74" i="1"/>
  <c r="M98" i="1" s="1"/>
  <c r="L98" i="1"/>
  <c r="L46" i="1"/>
  <c r="I33" i="1"/>
  <c r="M46" i="1" s="1"/>
  <c r="L105" i="1"/>
  <c r="I12" i="1"/>
  <c r="M105" i="1" s="1"/>
  <c r="I31" i="1"/>
  <c r="M43" i="1" s="1"/>
  <c r="L43" i="1"/>
  <c r="L85" i="1"/>
  <c r="I11" i="1"/>
  <c r="M85" i="1" s="1"/>
  <c r="L21" i="1"/>
  <c r="I38" i="1"/>
  <c r="M21" i="1" s="1"/>
  <c r="I104" i="1"/>
  <c r="M50" i="1" s="1"/>
  <c r="L50" i="1"/>
  <c r="I100" i="1"/>
  <c r="M87" i="1" s="1"/>
  <c r="L87" i="1"/>
  <c r="I27" i="1"/>
  <c r="M23" i="1" s="1"/>
  <c r="L23" i="1"/>
  <c r="L24" i="1"/>
  <c r="I20" i="1"/>
  <c r="M24" i="1" s="1"/>
  <c r="A24" i="1"/>
  <c r="B24" i="1"/>
  <c r="A25" i="1"/>
  <c r="B25" i="1"/>
  <c r="B26" i="1"/>
  <c r="B23" i="1"/>
  <c r="B27" i="1"/>
  <c r="A23" i="1"/>
  <c r="A27" i="1"/>
  <c r="A26" i="1"/>
  <c r="I102" i="1"/>
  <c r="M68" i="1" s="1"/>
  <c r="L68" i="1"/>
  <c r="L100" i="1"/>
  <c r="I99" i="1"/>
  <c r="M100" i="1" s="1"/>
  <c r="L38" i="1"/>
  <c r="I79" i="1"/>
  <c r="M38" i="1" s="1"/>
  <c r="L97" i="1"/>
  <c r="I51" i="1"/>
  <c r="M97" i="1" s="1"/>
  <c r="I93" i="1"/>
  <c r="M35" i="1" s="1"/>
  <c r="L35" i="1"/>
  <c r="L77" i="1"/>
  <c r="I59" i="1"/>
  <c r="M77" i="1" s="1"/>
  <c r="L13" i="1"/>
  <c r="I19" i="1"/>
  <c r="M13" i="1" s="1"/>
  <c r="I42" i="1"/>
  <c r="M42" i="1" s="1"/>
  <c r="L42" i="1"/>
  <c r="I44" i="1"/>
  <c r="M79" i="1" s="1"/>
  <c r="L79" i="1"/>
  <c r="I8" i="1"/>
  <c r="M15" i="1" s="1"/>
  <c r="L15" i="1"/>
  <c r="A14" i="1" a="1"/>
  <c r="L94" i="1"/>
  <c r="I36" i="1"/>
  <c r="M94" i="1" s="1"/>
  <c r="L30" i="1"/>
  <c r="I103" i="1"/>
  <c r="M30" i="1" s="1"/>
  <c r="I57" i="1"/>
  <c r="M91" i="1" s="1"/>
  <c r="L91" i="1"/>
  <c r="I89" i="1"/>
  <c r="M27" i="1" s="1"/>
  <c r="L27" i="1"/>
  <c r="L69" i="1"/>
  <c r="I70" i="1"/>
  <c r="M69" i="1" s="1"/>
  <c r="L104" i="1"/>
  <c r="I65" i="1"/>
  <c r="M104" i="1" s="1"/>
  <c r="I85" i="1"/>
  <c r="M34" i="1" s="1"/>
  <c r="L34" i="1"/>
  <c r="I45" i="1"/>
  <c r="M71" i="1" s="1"/>
  <c r="L71" i="1"/>
  <c r="I6" i="1"/>
  <c r="M7" i="1" s="1"/>
  <c r="L7" i="1"/>
  <c r="L57" i="1"/>
  <c r="I90" i="1"/>
  <c r="M57" i="1" s="1"/>
  <c r="L73" i="1"/>
  <c r="I76" i="1"/>
  <c r="M73" i="1" s="1"/>
  <c r="L81" i="1"/>
  <c r="I16" i="1"/>
  <c r="M81" i="1" s="1"/>
  <c r="P9" i="7" l="1"/>
  <c r="Q9" i="7"/>
  <c r="P10" i="7"/>
  <c r="Q10" i="7"/>
  <c r="G42" i="7" a="1"/>
  <c r="G42" i="7" s="1"/>
  <c r="F5" i="7"/>
  <c r="F13" i="7"/>
  <c r="F21" i="7"/>
  <c r="F29" i="7"/>
  <c r="F37" i="7"/>
  <c r="F45" i="7"/>
  <c r="F53" i="7"/>
  <c r="F6" i="7"/>
  <c r="F14" i="7"/>
  <c r="F22" i="7"/>
  <c r="F30" i="7"/>
  <c r="F38" i="7"/>
  <c r="F46" i="7"/>
  <c r="F54" i="7"/>
  <c r="F7" i="7"/>
  <c r="F15" i="7"/>
  <c r="F23" i="7"/>
  <c r="F31" i="7"/>
  <c r="F39" i="7"/>
  <c r="F47" i="7"/>
  <c r="F55" i="7"/>
  <c r="F8" i="7"/>
  <c r="F16" i="7"/>
  <c r="F24" i="7"/>
  <c r="F32" i="7"/>
  <c r="F40" i="7"/>
  <c r="F48" i="7"/>
  <c r="F56" i="7"/>
  <c r="F9" i="7"/>
  <c r="F17" i="7"/>
  <c r="F25" i="7"/>
  <c r="F33" i="7"/>
  <c r="F41" i="7"/>
  <c r="F49" i="7"/>
  <c r="F57" i="7"/>
  <c r="F44" i="7"/>
  <c r="F10" i="7"/>
  <c r="F18" i="7"/>
  <c r="F26" i="7"/>
  <c r="F34" i="7"/>
  <c r="F42" i="7"/>
  <c r="F50" i="7"/>
  <c r="F58" i="7"/>
  <c r="F20" i="7"/>
  <c r="F36" i="7"/>
  <c r="F11" i="7"/>
  <c r="F19" i="7"/>
  <c r="F27" i="7"/>
  <c r="F35" i="7"/>
  <c r="F43" i="7"/>
  <c r="F51" i="7"/>
  <c r="F4" i="7"/>
  <c r="F12" i="7"/>
  <c r="F28" i="7"/>
  <c r="F52" i="7"/>
  <c r="P9" i="1"/>
  <c r="P17" i="1"/>
  <c r="P25" i="1"/>
  <c r="P33" i="1"/>
  <c r="P41" i="1"/>
  <c r="P49" i="1"/>
  <c r="P10" i="1"/>
  <c r="P18" i="1"/>
  <c r="P26" i="1"/>
  <c r="P34" i="1"/>
  <c r="P42" i="1"/>
  <c r="P50" i="1"/>
  <c r="P21" i="1"/>
  <c r="P37" i="1"/>
  <c r="P53" i="1"/>
  <c r="P11" i="1"/>
  <c r="P19" i="1"/>
  <c r="P27" i="1"/>
  <c r="P35" i="1"/>
  <c r="P43" i="1"/>
  <c r="P51" i="1"/>
  <c r="P29" i="1"/>
  <c r="P13" i="1"/>
  <c r="P45" i="1"/>
  <c r="P14" i="1"/>
  <c r="P22" i="1"/>
  <c r="P7" i="1"/>
  <c r="P15" i="1"/>
  <c r="P23" i="1"/>
  <c r="P31" i="1"/>
  <c r="P8" i="1"/>
  <c r="P16" i="1"/>
  <c r="P24" i="1"/>
  <c r="P32" i="1"/>
  <c r="P40" i="1"/>
  <c r="P48" i="1"/>
  <c r="P38" i="1"/>
  <c r="P30" i="1"/>
  <c r="P6" i="1"/>
  <c r="P36" i="1"/>
  <c r="P55" i="1"/>
  <c r="P46" i="1"/>
  <c r="P20" i="1"/>
  <c r="P44" i="1"/>
  <c r="P47" i="1"/>
  <c r="P52" i="1"/>
  <c r="P12" i="1"/>
  <c r="P39" i="1"/>
  <c r="P54" i="1"/>
  <c r="P28" i="1"/>
  <c r="B17" i="1"/>
  <c r="A14" i="1"/>
  <c r="A18" i="1"/>
  <c r="B14" i="1"/>
  <c r="B18" i="1"/>
  <c r="B15" i="1"/>
  <c r="A16" i="1"/>
  <c r="A15" i="1"/>
  <c r="B16" i="1"/>
  <c r="A17" i="1"/>
  <c r="M95" i="1"/>
  <c r="M96" i="1"/>
  <c r="G24" i="7" l="1" a="1"/>
  <c r="G24" i="7" s="1"/>
  <c r="I24" i="7" s="1"/>
  <c r="G44" i="7" a="1"/>
  <c r="G44" i="7" s="1"/>
  <c r="H44" i="7" s="1"/>
  <c r="G49" i="7" a="1"/>
  <c r="G49" i="7" s="1"/>
  <c r="G47" i="7" a="1"/>
  <c r="G47" i="7" s="1"/>
  <c r="G18" i="7" a="1"/>
  <c r="G18" i="7" s="1"/>
  <c r="H18" i="7" s="1"/>
  <c r="G48" i="7" a="1"/>
  <c r="G48" i="7" s="1"/>
  <c r="I48" i="7" s="1"/>
  <c r="G58" i="7" a="1"/>
  <c r="G58" i="7" s="1"/>
  <c r="I58" i="7" s="1"/>
  <c r="G14" i="7" a="1"/>
  <c r="G14" i="7" s="1"/>
  <c r="H14" i="7" s="1"/>
  <c r="G15" i="7" a="1"/>
  <c r="G15" i="7" s="1"/>
  <c r="H15" i="7" s="1"/>
  <c r="G50" i="7" a="1"/>
  <c r="G50" i="7" s="1"/>
  <c r="H50" i="7" s="1"/>
  <c r="G10" i="7" a="1"/>
  <c r="G10" i="7" s="1"/>
  <c r="H10" i="7" s="1"/>
  <c r="G30" i="7" a="1"/>
  <c r="G30" i="7" s="1"/>
  <c r="H30" i="7" s="1"/>
  <c r="G27" i="7" a="1"/>
  <c r="G27" i="7" s="1"/>
  <c r="I27" i="7" s="1"/>
  <c r="G25" i="7" a="1"/>
  <c r="G25" i="7" s="1"/>
  <c r="I25" i="7" s="1"/>
  <c r="G5" i="7" a="1"/>
  <c r="G5" i="7" s="1"/>
  <c r="H5" i="7" s="1"/>
  <c r="G19" i="7" a="1"/>
  <c r="G19" i="7" s="1"/>
  <c r="H19" i="7" s="1"/>
  <c r="G9" i="7" a="1"/>
  <c r="G9" i="7" s="1"/>
  <c r="H9" i="7" s="1"/>
  <c r="G11" i="7" a="1"/>
  <c r="G11" i="7" s="1"/>
  <c r="I11" i="7" s="1"/>
  <c r="G26" i="7" a="1"/>
  <c r="G26" i="7" s="1"/>
  <c r="I26" i="7" s="1"/>
  <c r="G46" i="7" a="1"/>
  <c r="G46" i="7" s="1"/>
  <c r="I46" i="7" s="1"/>
  <c r="G37" i="7" a="1"/>
  <c r="G37" i="7" s="1"/>
  <c r="I37" i="7" s="1"/>
  <c r="G12" i="7" a="1"/>
  <c r="G12" i="7" s="1"/>
  <c r="H12" i="7" s="1"/>
  <c r="G28" i="7" a="1"/>
  <c r="G28" i="7" s="1"/>
  <c r="H28" i="7" s="1"/>
  <c r="G20" i="7" a="1"/>
  <c r="G20" i="7" s="1"/>
  <c r="I20" i="7" s="1"/>
  <c r="G43" i="7" a="1"/>
  <c r="G43" i="7" s="1"/>
  <c r="I43" i="7" s="1"/>
  <c r="G38" i="7" a="1"/>
  <c r="G38" i="7" s="1"/>
  <c r="H38" i="7" s="1"/>
  <c r="G29" i="7" a="1"/>
  <c r="G29" i="7" s="1"/>
  <c r="H29" i="7" s="1"/>
  <c r="G57" i="7" a="1"/>
  <c r="G57" i="7" s="1"/>
  <c r="I57" i="7" s="1"/>
  <c r="G56" i="7" a="1"/>
  <c r="G56" i="7" s="1"/>
  <c r="H56" i="7" s="1"/>
  <c r="G55" i="7" a="1"/>
  <c r="G55" i="7" s="1"/>
  <c r="I55" i="7" s="1"/>
  <c r="G31" i="7" a="1"/>
  <c r="G31" i="7" s="1"/>
  <c r="I31" i="7" s="1"/>
  <c r="G21" i="7" a="1"/>
  <c r="G21" i="7" s="1"/>
  <c r="I21" i="7" s="1"/>
  <c r="G41" i="7" a="1"/>
  <c r="G41" i="7" s="1"/>
  <c r="I41" i="7" s="1"/>
  <c r="G40" i="7" a="1"/>
  <c r="G40" i="7" s="1"/>
  <c r="H40" i="7" s="1"/>
  <c r="G39" i="7" a="1"/>
  <c r="G39" i="7" s="1"/>
  <c r="H39" i="7" s="1"/>
  <c r="G45" i="7" a="1"/>
  <c r="G45" i="7" s="1"/>
  <c r="I45" i="7" s="1"/>
  <c r="G35" i="7" a="1"/>
  <c r="G35" i="7" s="1"/>
  <c r="I35" i="7" s="1"/>
  <c r="G34" i="7" a="1"/>
  <c r="G34" i="7" s="1"/>
  <c r="H34" i="7" s="1"/>
  <c r="G33" i="7" a="1"/>
  <c r="G33" i="7" s="1"/>
  <c r="I33" i="7" s="1"/>
  <c r="G32" i="7" a="1"/>
  <c r="G32" i="7" s="1"/>
  <c r="I32" i="7" s="1"/>
  <c r="G17" i="7" a="1"/>
  <c r="G17" i="7" s="1"/>
  <c r="I17" i="7" s="1"/>
  <c r="G16" i="7" a="1"/>
  <c r="G16" i="7" s="1"/>
  <c r="I16" i="7" s="1"/>
  <c r="G52" i="7" a="1"/>
  <c r="G52" i="7" s="1"/>
  <c r="I52" i="7" s="1"/>
  <c r="G23" i="7" a="1"/>
  <c r="G23" i="7" s="1"/>
  <c r="I23" i="7" s="1"/>
  <c r="G22" i="7" a="1"/>
  <c r="G22" i="7" s="1"/>
  <c r="I22" i="7" s="1"/>
  <c r="G13" i="7" a="1"/>
  <c r="G13" i="7" s="1"/>
  <c r="I13" i="7" s="1"/>
  <c r="G8" i="7" a="1"/>
  <c r="G8" i="7" s="1"/>
  <c r="H8" i="7" s="1"/>
  <c r="G7" i="7" a="1"/>
  <c r="G7" i="7" s="1"/>
  <c r="I7" i="7" s="1"/>
  <c r="G6" i="7" a="1"/>
  <c r="G6" i="7" s="1"/>
  <c r="H6" i="7" s="1"/>
  <c r="G4" i="7" a="1"/>
  <c r="G4" i="7" s="1"/>
  <c r="I4" i="7" s="1"/>
  <c r="G51" i="7" a="1"/>
  <c r="G51" i="7" s="1"/>
  <c r="H51" i="7" s="1"/>
  <c r="G36" i="7" a="1"/>
  <c r="G36" i="7" s="1"/>
  <c r="I36" i="7" s="1"/>
  <c r="G54" i="7" a="1"/>
  <c r="G54" i="7" s="1"/>
  <c r="I54" i="7" s="1"/>
  <c r="G53" i="7" a="1"/>
  <c r="G53" i="7" s="1"/>
  <c r="I53" i="7" s="1"/>
  <c r="H42" i="7"/>
  <c r="I42" i="7"/>
  <c r="H26" i="7"/>
  <c r="H25" i="7"/>
  <c r="I10" i="7"/>
  <c r="H55" i="7"/>
  <c r="H46" i="7"/>
  <c r="I28" i="7"/>
  <c r="I44" i="7"/>
  <c r="I47" i="7"/>
  <c r="H47" i="7"/>
  <c r="I29" i="7"/>
  <c r="H48" i="7"/>
  <c r="I30" i="7"/>
  <c r="H57" i="7"/>
  <c r="I50" i="7"/>
  <c r="H49" i="7"/>
  <c r="I49" i="7"/>
  <c r="O7" i="1"/>
  <c r="O15" i="1"/>
  <c r="O23" i="1"/>
  <c r="O31" i="1"/>
  <c r="O39" i="1"/>
  <c r="O47" i="1"/>
  <c r="O55" i="1"/>
  <c r="O13" i="1"/>
  <c r="O21" i="1"/>
  <c r="O29" i="1"/>
  <c r="O37" i="1"/>
  <c r="O53" i="1"/>
  <c r="O50" i="1"/>
  <c r="O52" i="1"/>
  <c r="O11" i="1"/>
  <c r="O38" i="1"/>
  <c r="O35" i="1"/>
  <c r="O44" i="1"/>
  <c r="O45" i="1"/>
  <c r="O27" i="1"/>
  <c r="O24" i="1"/>
  <c r="O36" i="1"/>
  <c r="O34" i="1"/>
  <c r="O54" i="1"/>
  <c r="O51" i="1"/>
  <c r="O16" i="1"/>
  <c r="O48" i="1"/>
  <c r="O14" i="1"/>
  <c r="O28" i="1"/>
  <c r="O40" i="1"/>
  <c r="O18" i="1"/>
  <c r="O42" i="1"/>
  <c r="O26" i="1"/>
  <c r="O20" i="1"/>
  <c r="O10" i="1"/>
  <c r="O8" i="1"/>
  <c r="O30" i="1"/>
  <c r="O6" i="1"/>
  <c r="O12" i="1"/>
  <c r="O43" i="1"/>
  <c r="O19" i="1"/>
  <c r="O46" i="1"/>
  <c r="O32" i="1"/>
  <c r="O22" i="1"/>
  <c r="O33" i="1"/>
  <c r="O41" i="1"/>
  <c r="O49" i="1"/>
  <c r="O17" i="1"/>
  <c r="O25" i="1"/>
  <c r="O9" i="1"/>
  <c r="B32" i="1"/>
  <c r="B35" i="1" a="1"/>
  <c r="B35" i="1" s="1"/>
  <c r="I12" i="7" l="1"/>
  <c r="H24" i="7"/>
  <c r="I34" i="7"/>
  <c r="H58" i="7"/>
  <c r="I5" i="7"/>
  <c r="I14" i="7"/>
  <c r="H31" i="7"/>
  <c r="I19" i="7"/>
  <c r="H4" i="7"/>
  <c r="H16" i="7"/>
  <c r="I38" i="7"/>
  <c r="I40" i="7"/>
  <c r="H32" i="7"/>
  <c r="H11" i="7"/>
  <c r="H33" i="7"/>
  <c r="H45" i="7"/>
  <c r="I18" i="7"/>
  <c r="I15" i="7"/>
  <c r="H52" i="7"/>
  <c r="H13" i="7"/>
  <c r="H22" i="7"/>
  <c r="I39" i="7"/>
  <c r="H53" i="7"/>
  <c r="H20" i="7"/>
  <c r="I9" i="7"/>
  <c r="H7" i="7"/>
  <c r="H41" i="7"/>
  <c r="H35" i="7"/>
  <c r="H43" i="7"/>
  <c r="H21" i="7"/>
  <c r="H37" i="7"/>
  <c r="I6" i="7"/>
  <c r="H54" i="7"/>
  <c r="H27" i="7"/>
  <c r="I56" i="7"/>
  <c r="H17" i="7"/>
  <c r="I8" i="7"/>
  <c r="H36" i="7"/>
  <c r="I51" i="7"/>
  <c r="H23" i="7"/>
  <c r="B36" i="1" a="1"/>
  <c r="B36" i="1" s="1"/>
  <c r="B33" i="1"/>
  <c r="B46" i="1" s="1"/>
  <c r="B48" i="1" s="1"/>
</calcChain>
</file>

<file path=xl/comments1.xml><?xml version="1.0" encoding="utf-8"?>
<comments xmlns="http://schemas.openxmlformats.org/spreadsheetml/2006/main">
  <authors>
    <author>MARCO</author>
  </authors>
  <commentList>
    <comment ref="B32" authorId="0" shapeId="0">
      <text>
        <r>
          <rPr>
            <b/>
            <sz val="8"/>
            <color indexed="81"/>
            <rFont val="Tahoma"/>
            <family val="2"/>
          </rPr>
          <t>Calcolo delle somme dei quadrati dei residui per i due sottocampioni (utilizzando la funzione SOMMA.Q)</t>
        </r>
      </text>
    </comment>
    <comment ref="B36" authorId="0" shapeId="0">
      <text>
        <r>
          <rPr>
            <b/>
            <sz val="8"/>
            <color indexed="81"/>
            <rFont val="Tahoma"/>
            <family val="2"/>
          </rPr>
          <t>Calcolo delle somme dei quadrati dei residui per i due sottocampioni (utilizzando la funzione SOMMA e la formula di inserimento matrice)</t>
        </r>
      </text>
    </comment>
    <comment ref="B48" authorId="0" shapeId="0">
      <text>
        <r>
          <rPr>
            <b/>
            <sz val="8"/>
            <color indexed="81"/>
            <rFont val="Tahoma"/>
            <family val="2"/>
          </rPr>
          <t>Commento:
il risultato campionario osservato ha una probabilità elevata di verificarsi quando l'ipotesi nulla è vera. Non posso rifiutare  l'ipotesi nulla.  Conclusione: la variabilità dei residui associati alle 50 osservazioni che presentano i più piccoli valori del MOL è omogenea con la variabilità dei residui associati ai 50 valori più grandi del MOL</t>
        </r>
      </text>
    </comment>
  </commentList>
</comments>
</file>

<file path=xl/sharedStrings.xml><?xml version="1.0" encoding="utf-8"?>
<sst xmlns="http://schemas.openxmlformats.org/spreadsheetml/2006/main" count="78" uniqueCount="55">
  <si>
    <t>X</t>
  </si>
  <si>
    <t>y</t>
  </si>
  <si>
    <t xml:space="preserve">X= MOL </t>
  </si>
  <si>
    <t>y= Utile netto/fatturato</t>
  </si>
  <si>
    <t>MOL = margine operativo lordo</t>
  </si>
  <si>
    <t>sequenza</t>
  </si>
  <si>
    <t>y cappello</t>
  </si>
  <si>
    <t>X ord</t>
  </si>
  <si>
    <t>Test F</t>
  </si>
  <si>
    <t>res (50 oss+piccole)</t>
  </si>
  <si>
    <t>res (50 oss+grandi)</t>
  </si>
  <si>
    <t>osservaz. Più grandi</t>
  </si>
  <si>
    <t>osservaz. Più piccole</t>
  </si>
  <si>
    <t>p-value</t>
  </si>
  <si>
    <t>y ord</t>
  </si>
  <si>
    <t>Residui</t>
  </si>
  <si>
    <t>y cappello ord</t>
  </si>
  <si>
    <t>res X ord</t>
  </si>
  <si>
    <t>Dataset ordinato in base ai valori di X</t>
  </si>
  <si>
    <t>Output della fz Regr.lin (tutte le osservazioni)</t>
  </si>
  <si>
    <t>Output della fz Regr.lin (50 osservazioni X più piccole)</t>
  </si>
  <si>
    <t>Output della fz Regr.lin (50 osservazioni X più grandi)</t>
  </si>
  <si>
    <t>Calcolo della somma dei quadrati dei residui per i due sottocampioni</t>
  </si>
  <si>
    <t>X^alpha</t>
  </si>
  <si>
    <t>Xw</t>
  </si>
  <si>
    <t>yw</t>
  </si>
  <si>
    <t>Stime OLS senza eteroschedaticità</t>
  </si>
  <si>
    <t>Stime GLS (con eteroschedasticità, alpha fissato)</t>
  </si>
  <si>
    <t>log(Res_OLS^2)</t>
  </si>
  <si>
    <t>Stime GLS (utilizzando alpha stimato)</t>
  </si>
  <si>
    <t>alpha fissato</t>
  </si>
  <si>
    <t>alpha stimato</t>
  </si>
  <si>
    <t>alpha fissato=</t>
  </si>
  <si>
    <t>Scala originaria</t>
  </si>
  <si>
    <t>Scala originale</t>
  </si>
  <si>
    <t>tgam</t>
  </si>
  <si>
    <t>Intercetta</t>
  </si>
  <si>
    <t>hat y_0</t>
  </si>
  <si>
    <t>Intsup</t>
  </si>
  <si>
    <t>Intinf</t>
  </si>
  <si>
    <t>x0'=</t>
  </si>
  <si>
    <t>(X'X)^-1 modello originario</t>
  </si>
  <si>
    <t>min</t>
  </si>
  <si>
    <t>max</t>
  </si>
  <si>
    <t>MOL</t>
  </si>
  <si>
    <t>bGLS</t>
  </si>
  <si>
    <t>bOLS</t>
  </si>
  <si>
    <t>Xws</t>
  </si>
  <si>
    <t>yws</t>
  </si>
  <si>
    <t>(X'X)^-1 modello trasformato con alpha stimato</t>
  </si>
  <si>
    <t>Regressione ausiliaria log res^2 su log(MOL) per stimare alpha</t>
  </si>
  <si>
    <t>Commento finale: le previsioni GLS sono molto simili a quelle OLS (cosa che ci attendevamo dato che la preresenza di eteroschedasticità non era significativa)</t>
  </si>
  <si>
    <t>Osservazione: il modello è pessimo (R^2 è vicino a zero)</t>
  </si>
  <si>
    <t>Coefficiente negativo per beta</t>
  </si>
  <si>
    <t>Significa che all'aumentare del MOL l'utile netto diminuisce==&gt; non ha significato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</si>
</sst>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prev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Previsioni_OLS!$E$4:$E$58</c:f>
              <c:numCache>
                <c:formatCode>General</c:formatCode>
                <c:ptCount val="55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2.5</c:v>
                </c:pt>
                <c:pt idx="14">
                  <c:v>2.6</c:v>
                </c:pt>
                <c:pt idx="15">
                  <c:v>2.7</c:v>
                </c:pt>
                <c:pt idx="16">
                  <c:v>2.8</c:v>
                </c:pt>
                <c:pt idx="17">
                  <c:v>2.9</c:v>
                </c:pt>
                <c:pt idx="18">
                  <c:v>3</c:v>
                </c:pt>
                <c:pt idx="19">
                  <c:v>3.1</c:v>
                </c:pt>
                <c:pt idx="20">
                  <c:v>3.2</c:v>
                </c:pt>
                <c:pt idx="21">
                  <c:v>3.3</c:v>
                </c:pt>
                <c:pt idx="22">
                  <c:v>3.4</c:v>
                </c:pt>
                <c:pt idx="23">
                  <c:v>3.5</c:v>
                </c:pt>
                <c:pt idx="24">
                  <c:v>3.6</c:v>
                </c:pt>
                <c:pt idx="25">
                  <c:v>3.7</c:v>
                </c:pt>
                <c:pt idx="26">
                  <c:v>3.8</c:v>
                </c:pt>
                <c:pt idx="27">
                  <c:v>3.9</c:v>
                </c:pt>
                <c:pt idx="28">
                  <c:v>4</c:v>
                </c:pt>
                <c:pt idx="29">
                  <c:v>4.0999999999999996</c:v>
                </c:pt>
                <c:pt idx="30">
                  <c:v>4.2</c:v>
                </c:pt>
                <c:pt idx="31">
                  <c:v>4.3</c:v>
                </c:pt>
                <c:pt idx="32">
                  <c:v>4.4000000000000004</c:v>
                </c:pt>
                <c:pt idx="33">
                  <c:v>4.5</c:v>
                </c:pt>
                <c:pt idx="34">
                  <c:v>4.5999999999999996</c:v>
                </c:pt>
                <c:pt idx="35">
                  <c:v>4.7</c:v>
                </c:pt>
                <c:pt idx="36">
                  <c:v>4.8</c:v>
                </c:pt>
                <c:pt idx="37">
                  <c:v>4.9000000000000004</c:v>
                </c:pt>
                <c:pt idx="38">
                  <c:v>5</c:v>
                </c:pt>
                <c:pt idx="39">
                  <c:v>5.0999999999999996</c:v>
                </c:pt>
                <c:pt idx="40">
                  <c:v>5.2</c:v>
                </c:pt>
                <c:pt idx="41">
                  <c:v>5.3</c:v>
                </c:pt>
                <c:pt idx="42">
                  <c:v>5.4</c:v>
                </c:pt>
                <c:pt idx="43">
                  <c:v>5.5</c:v>
                </c:pt>
                <c:pt idx="44">
                  <c:v>5.6</c:v>
                </c:pt>
                <c:pt idx="45">
                  <c:v>5.7</c:v>
                </c:pt>
                <c:pt idx="46">
                  <c:v>5.8</c:v>
                </c:pt>
                <c:pt idx="47">
                  <c:v>5.9</c:v>
                </c:pt>
                <c:pt idx="48">
                  <c:v>6</c:v>
                </c:pt>
                <c:pt idx="49">
                  <c:v>6.1</c:v>
                </c:pt>
                <c:pt idx="50">
                  <c:v>6.2</c:v>
                </c:pt>
                <c:pt idx="51">
                  <c:v>6.3</c:v>
                </c:pt>
                <c:pt idx="52">
                  <c:v>6.4</c:v>
                </c:pt>
                <c:pt idx="53">
                  <c:v>6.5</c:v>
                </c:pt>
                <c:pt idx="54">
                  <c:v>6.6</c:v>
                </c:pt>
              </c:numCache>
            </c:numRef>
          </c:xVal>
          <c:yVal>
            <c:numRef>
              <c:f>Previsioni_OLS!$F$4:$F$58</c:f>
              <c:numCache>
                <c:formatCode>General</c:formatCode>
                <c:ptCount val="55"/>
                <c:pt idx="0">
                  <c:v>4.0049746266518191</c:v>
                </c:pt>
                <c:pt idx="1">
                  <c:v>4.0041798293430144</c:v>
                </c:pt>
                <c:pt idx="2">
                  <c:v>4.0033850320342097</c:v>
                </c:pt>
                <c:pt idx="3">
                  <c:v>4.002590234725405</c:v>
                </c:pt>
                <c:pt idx="4">
                  <c:v>4.0017954374166003</c:v>
                </c:pt>
                <c:pt idx="5">
                  <c:v>4.0010006401077955</c:v>
                </c:pt>
                <c:pt idx="6">
                  <c:v>4.0002058427989908</c:v>
                </c:pt>
                <c:pt idx="7">
                  <c:v>3.9994110454901861</c:v>
                </c:pt>
                <c:pt idx="8">
                  <c:v>3.9986162481813814</c:v>
                </c:pt>
                <c:pt idx="9">
                  <c:v>3.9978214508725767</c:v>
                </c:pt>
                <c:pt idx="10">
                  <c:v>3.997026653563772</c:v>
                </c:pt>
                <c:pt idx="11">
                  <c:v>3.9962318562549672</c:v>
                </c:pt>
                <c:pt idx="12">
                  <c:v>3.9954370589461625</c:v>
                </c:pt>
                <c:pt idx="13">
                  <c:v>3.9946422616373578</c:v>
                </c:pt>
                <c:pt idx="14">
                  <c:v>3.9938474643285531</c:v>
                </c:pt>
                <c:pt idx="15">
                  <c:v>3.9930526670197484</c:v>
                </c:pt>
                <c:pt idx="16">
                  <c:v>3.9922578697109437</c:v>
                </c:pt>
                <c:pt idx="17">
                  <c:v>3.9914630724021389</c:v>
                </c:pt>
                <c:pt idx="18">
                  <c:v>3.9906682750933342</c:v>
                </c:pt>
                <c:pt idx="19">
                  <c:v>3.9898734777845295</c:v>
                </c:pt>
                <c:pt idx="20">
                  <c:v>3.9890786804757248</c:v>
                </c:pt>
                <c:pt idx="21">
                  <c:v>3.9882838831669201</c:v>
                </c:pt>
                <c:pt idx="22">
                  <c:v>3.9874890858581153</c:v>
                </c:pt>
                <c:pt idx="23">
                  <c:v>3.9866942885493106</c:v>
                </c:pt>
                <c:pt idx="24">
                  <c:v>3.9858994912405059</c:v>
                </c:pt>
                <c:pt idx="25">
                  <c:v>3.9851046939317012</c:v>
                </c:pt>
                <c:pt idx="26">
                  <c:v>3.9843098966228965</c:v>
                </c:pt>
                <c:pt idx="27">
                  <c:v>3.9835150993140918</c:v>
                </c:pt>
                <c:pt idx="28">
                  <c:v>3.982720302005287</c:v>
                </c:pt>
                <c:pt idx="29">
                  <c:v>3.9819255046964823</c:v>
                </c:pt>
                <c:pt idx="30">
                  <c:v>3.9811307073876776</c:v>
                </c:pt>
                <c:pt idx="31">
                  <c:v>3.9803359100788729</c:v>
                </c:pt>
                <c:pt idx="32">
                  <c:v>3.9795411127700682</c:v>
                </c:pt>
                <c:pt idx="33">
                  <c:v>3.9787463154612634</c:v>
                </c:pt>
                <c:pt idx="34">
                  <c:v>3.9779515181524587</c:v>
                </c:pt>
                <c:pt idx="35">
                  <c:v>3.977156720843654</c:v>
                </c:pt>
                <c:pt idx="36">
                  <c:v>3.9763619235348493</c:v>
                </c:pt>
                <c:pt idx="37">
                  <c:v>3.9755671262260446</c:v>
                </c:pt>
                <c:pt idx="38">
                  <c:v>3.9747723289172399</c:v>
                </c:pt>
                <c:pt idx="39">
                  <c:v>3.9739775316084351</c:v>
                </c:pt>
                <c:pt idx="40">
                  <c:v>3.9731827342996304</c:v>
                </c:pt>
                <c:pt idx="41">
                  <c:v>3.9723879369908257</c:v>
                </c:pt>
                <c:pt idx="42">
                  <c:v>3.971593139682021</c:v>
                </c:pt>
                <c:pt idx="43">
                  <c:v>3.9707983423732163</c:v>
                </c:pt>
                <c:pt idx="44">
                  <c:v>3.9700035450644116</c:v>
                </c:pt>
                <c:pt idx="45">
                  <c:v>3.9692087477556068</c:v>
                </c:pt>
                <c:pt idx="46">
                  <c:v>3.9684139504468021</c:v>
                </c:pt>
                <c:pt idx="47">
                  <c:v>3.9676191531379974</c:v>
                </c:pt>
                <c:pt idx="48">
                  <c:v>3.9668243558291927</c:v>
                </c:pt>
                <c:pt idx="49">
                  <c:v>3.966029558520388</c:v>
                </c:pt>
                <c:pt idx="50">
                  <c:v>3.9652347612115832</c:v>
                </c:pt>
                <c:pt idx="51">
                  <c:v>3.9644399639027785</c:v>
                </c:pt>
                <c:pt idx="52">
                  <c:v>3.9636451665939738</c:v>
                </c:pt>
                <c:pt idx="53">
                  <c:v>3.9628503692851691</c:v>
                </c:pt>
                <c:pt idx="54">
                  <c:v>3.9620555719763644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DC-4E6D-BE03-8A42218A9028}"/>
            </c:ext>
          </c:extLst>
        </c:ser>
        <c:ser>
          <c:idx val="1"/>
          <c:order val="1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Previsioni_OLS!$E$4:$E$58</c:f>
              <c:numCache>
                <c:formatCode>General</c:formatCode>
                <c:ptCount val="55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2.5</c:v>
                </c:pt>
                <c:pt idx="14">
                  <c:v>2.6</c:v>
                </c:pt>
                <c:pt idx="15">
                  <c:v>2.7</c:v>
                </c:pt>
                <c:pt idx="16">
                  <c:v>2.8</c:v>
                </c:pt>
                <c:pt idx="17">
                  <c:v>2.9</c:v>
                </c:pt>
                <c:pt idx="18">
                  <c:v>3</c:v>
                </c:pt>
                <c:pt idx="19">
                  <c:v>3.1</c:v>
                </c:pt>
                <c:pt idx="20">
                  <c:v>3.2</c:v>
                </c:pt>
                <c:pt idx="21">
                  <c:v>3.3</c:v>
                </c:pt>
                <c:pt idx="22">
                  <c:v>3.4</c:v>
                </c:pt>
                <c:pt idx="23">
                  <c:v>3.5</c:v>
                </c:pt>
                <c:pt idx="24">
                  <c:v>3.6</c:v>
                </c:pt>
                <c:pt idx="25">
                  <c:v>3.7</c:v>
                </c:pt>
                <c:pt idx="26">
                  <c:v>3.8</c:v>
                </c:pt>
                <c:pt idx="27">
                  <c:v>3.9</c:v>
                </c:pt>
                <c:pt idx="28">
                  <c:v>4</c:v>
                </c:pt>
                <c:pt idx="29">
                  <c:v>4.0999999999999996</c:v>
                </c:pt>
                <c:pt idx="30">
                  <c:v>4.2</c:v>
                </c:pt>
                <c:pt idx="31">
                  <c:v>4.3</c:v>
                </c:pt>
                <c:pt idx="32">
                  <c:v>4.4000000000000004</c:v>
                </c:pt>
                <c:pt idx="33">
                  <c:v>4.5</c:v>
                </c:pt>
                <c:pt idx="34">
                  <c:v>4.5999999999999996</c:v>
                </c:pt>
                <c:pt idx="35">
                  <c:v>4.7</c:v>
                </c:pt>
                <c:pt idx="36">
                  <c:v>4.8</c:v>
                </c:pt>
                <c:pt idx="37">
                  <c:v>4.9000000000000004</c:v>
                </c:pt>
                <c:pt idx="38">
                  <c:v>5</c:v>
                </c:pt>
                <c:pt idx="39">
                  <c:v>5.0999999999999996</c:v>
                </c:pt>
                <c:pt idx="40">
                  <c:v>5.2</c:v>
                </c:pt>
                <c:pt idx="41">
                  <c:v>5.3</c:v>
                </c:pt>
                <c:pt idx="42">
                  <c:v>5.4</c:v>
                </c:pt>
                <c:pt idx="43">
                  <c:v>5.5</c:v>
                </c:pt>
                <c:pt idx="44">
                  <c:v>5.6</c:v>
                </c:pt>
                <c:pt idx="45">
                  <c:v>5.7</c:v>
                </c:pt>
                <c:pt idx="46">
                  <c:v>5.8</c:v>
                </c:pt>
                <c:pt idx="47">
                  <c:v>5.9</c:v>
                </c:pt>
                <c:pt idx="48">
                  <c:v>6</c:v>
                </c:pt>
                <c:pt idx="49">
                  <c:v>6.1</c:v>
                </c:pt>
                <c:pt idx="50">
                  <c:v>6.2</c:v>
                </c:pt>
                <c:pt idx="51">
                  <c:v>6.3</c:v>
                </c:pt>
                <c:pt idx="52">
                  <c:v>6.4</c:v>
                </c:pt>
                <c:pt idx="53">
                  <c:v>6.5</c:v>
                </c:pt>
                <c:pt idx="54">
                  <c:v>6.6</c:v>
                </c:pt>
              </c:numCache>
            </c:numRef>
          </c:xVal>
          <c:yVal>
            <c:numRef>
              <c:f>Previsioni_OLS!$H$4:$H$58</c:f>
              <c:numCache>
                <c:formatCode>General</c:formatCode>
                <c:ptCount val="55"/>
                <c:pt idx="0">
                  <c:v>5.8947454231152383</c:v>
                </c:pt>
                <c:pt idx="1">
                  <c:v>5.8884559880640488</c:v>
                </c:pt>
                <c:pt idx="2">
                  <c:v>5.8823582875749318</c:v>
                </c:pt>
                <c:pt idx="3">
                  <c:v>5.8764539494347741</c:v>
                </c:pt>
                <c:pt idx="4">
                  <c:v>5.8707445595506904</c:v>
                </c:pt>
                <c:pt idx="5">
                  <c:v>5.8652316597245893</c:v>
                </c:pt>
                <c:pt idx="6">
                  <c:v>5.8599167454479613</c:v>
                </c:pt>
                <c:pt idx="7">
                  <c:v>5.854801263723461</c:v>
                </c:pt>
                <c:pt idx="8">
                  <c:v>5.8498866109199747</c:v>
                </c:pt>
                <c:pt idx="9">
                  <c:v>5.8451741306679486</c:v>
                </c:pt>
                <c:pt idx="10">
                  <c:v>5.8406651118018003</c:v>
                </c:pt>
                <c:pt idx="11">
                  <c:v>5.8363607863562628</c:v>
                </c:pt>
                <c:pt idx="12">
                  <c:v>5.8322623276234751</c:v>
                </c:pt>
                <c:pt idx="13">
                  <c:v>5.8283708482775705</c:v>
                </c:pt>
                <c:pt idx="14">
                  <c:v>5.8246873985734444</c:v>
                </c:pt>
                <c:pt idx="15">
                  <c:v>5.821212964626187</c:v>
                </c:pt>
                <c:pt idx="16">
                  <c:v>5.817948466777537</c:v>
                </c:pt>
                <c:pt idx="17">
                  <c:v>5.8148947580554795</c:v>
                </c:pt>
                <c:pt idx="18">
                  <c:v>5.8120526227328115</c:v>
                </c:pt>
                <c:pt idx="19">
                  <c:v>5.8094227749902627</c:v>
                </c:pt>
                <c:pt idx="20">
                  <c:v>5.8070058576893686</c:v>
                </c:pt>
                <c:pt idx="21">
                  <c:v>5.8048024412599419</c:v>
                </c:pt>
                <c:pt idx="22">
                  <c:v>5.8028130227065855</c:v>
                </c:pt>
                <c:pt idx="23">
                  <c:v>5.8010380247382383</c:v>
                </c:pt>
                <c:pt idx="24">
                  <c:v>5.7994777950242877</c:v>
                </c:pt>
                <c:pt idx="25">
                  <c:v>5.7981326055802827</c:v>
                </c:pt>
                <c:pt idx="26">
                  <c:v>5.7970026522857712</c:v>
                </c:pt>
                <c:pt idx="27">
                  <c:v>5.7960880545362565</c:v>
                </c:pt>
                <c:pt idx="28">
                  <c:v>5.7953888550307013</c:v>
                </c:pt>
                <c:pt idx="29">
                  <c:v>5.7949050196954746</c:v>
                </c:pt>
                <c:pt idx="30">
                  <c:v>5.7946364377450443</c:v>
                </c:pt>
                <c:pt idx="31">
                  <c:v>5.7945829218791749</c:v>
                </c:pt>
                <c:pt idx="32">
                  <c:v>5.7947442086158025</c:v>
                </c:pt>
                <c:pt idx="33">
                  <c:v>5.7951199587582156</c:v>
                </c:pt>
                <c:pt idx="34">
                  <c:v>5.7957097579946124</c:v>
                </c:pt>
                <c:pt idx="35">
                  <c:v>5.7965131176275655</c:v>
                </c:pt>
                <c:pt idx="36">
                  <c:v>5.7975294754304247</c:v>
                </c:pt>
                <c:pt idx="37">
                  <c:v>5.7987581966271717</c:v>
                </c:pt>
                <c:pt idx="38">
                  <c:v>5.8001985749917786</c:v>
                </c:pt>
                <c:pt idx="39">
                  <c:v>5.8018498340626987</c:v>
                </c:pt>
                <c:pt idx="40">
                  <c:v>5.8037111284676675</c:v>
                </c:pt>
                <c:pt idx="41">
                  <c:v>5.8057815453536525</c:v>
                </c:pt>
                <c:pt idx="42">
                  <c:v>5.8080601059164305</c:v>
                </c:pt>
                <c:pt idx="43">
                  <c:v>5.8105457670239637</c:v>
                </c:pt>
                <c:pt idx="44">
                  <c:v>5.8132374229274992</c:v>
                </c:pt>
                <c:pt idx="45">
                  <c:v>5.8161339070540627</c:v>
                </c:pt>
                <c:pt idx="46">
                  <c:v>5.8192339938738638</c:v>
                </c:pt>
                <c:pt idx="47">
                  <c:v>5.8225364008359559</c:v>
                </c:pt>
                <c:pt idx="48">
                  <c:v>5.8260397903654049</c:v>
                </c:pt>
                <c:pt idx="49">
                  <c:v>5.8297427719151642</c:v>
                </c:pt>
                <c:pt idx="50">
                  <c:v>5.833643904065787</c:v>
                </c:pt>
                <c:pt idx="51">
                  <c:v>5.8377416966661828</c:v>
                </c:pt>
                <c:pt idx="52">
                  <c:v>5.8420346130086038</c:v>
                </c:pt>
                <c:pt idx="53">
                  <c:v>5.8465210720311767</c:v>
                </c:pt>
                <c:pt idx="54">
                  <c:v>5.8511994505413902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DC-4E6D-BE03-8A42218A9028}"/>
            </c:ext>
          </c:extLst>
        </c:ser>
        <c:ser>
          <c:idx val="2"/>
          <c:order val="2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Previsioni_OLS!$E$4:$E$58</c:f>
              <c:numCache>
                <c:formatCode>General</c:formatCode>
                <c:ptCount val="55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2.5</c:v>
                </c:pt>
                <c:pt idx="14">
                  <c:v>2.6</c:v>
                </c:pt>
                <c:pt idx="15">
                  <c:v>2.7</c:v>
                </c:pt>
                <c:pt idx="16">
                  <c:v>2.8</c:v>
                </c:pt>
                <c:pt idx="17">
                  <c:v>2.9</c:v>
                </c:pt>
                <c:pt idx="18">
                  <c:v>3</c:v>
                </c:pt>
                <c:pt idx="19">
                  <c:v>3.1</c:v>
                </c:pt>
                <c:pt idx="20">
                  <c:v>3.2</c:v>
                </c:pt>
                <c:pt idx="21">
                  <c:v>3.3</c:v>
                </c:pt>
                <c:pt idx="22">
                  <c:v>3.4</c:v>
                </c:pt>
                <c:pt idx="23">
                  <c:v>3.5</c:v>
                </c:pt>
                <c:pt idx="24">
                  <c:v>3.6</c:v>
                </c:pt>
                <c:pt idx="25">
                  <c:v>3.7</c:v>
                </c:pt>
                <c:pt idx="26">
                  <c:v>3.8</c:v>
                </c:pt>
                <c:pt idx="27">
                  <c:v>3.9</c:v>
                </c:pt>
                <c:pt idx="28">
                  <c:v>4</c:v>
                </c:pt>
                <c:pt idx="29">
                  <c:v>4.0999999999999996</c:v>
                </c:pt>
                <c:pt idx="30">
                  <c:v>4.2</c:v>
                </c:pt>
                <c:pt idx="31">
                  <c:v>4.3</c:v>
                </c:pt>
                <c:pt idx="32">
                  <c:v>4.4000000000000004</c:v>
                </c:pt>
                <c:pt idx="33">
                  <c:v>4.5</c:v>
                </c:pt>
                <c:pt idx="34">
                  <c:v>4.5999999999999996</c:v>
                </c:pt>
                <c:pt idx="35">
                  <c:v>4.7</c:v>
                </c:pt>
                <c:pt idx="36">
                  <c:v>4.8</c:v>
                </c:pt>
                <c:pt idx="37">
                  <c:v>4.9000000000000004</c:v>
                </c:pt>
                <c:pt idx="38">
                  <c:v>5</c:v>
                </c:pt>
                <c:pt idx="39">
                  <c:v>5.0999999999999996</c:v>
                </c:pt>
                <c:pt idx="40">
                  <c:v>5.2</c:v>
                </c:pt>
                <c:pt idx="41">
                  <c:v>5.3</c:v>
                </c:pt>
                <c:pt idx="42">
                  <c:v>5.4</c:v>
                </c:pt>
                <c:pt idx="43">
                  <c:v>5.5</c:v>
                </c:pt>
                <c:pt idx="44">
                  <c:v>5.6</c:v>
                </c:pt>
                <c:pt idx="45">
                  <c:v>5.7</c:v>
                </c:pt>
                <c:pt idx="46">
                  <c:v>5.8</c:v>
                </c:pt>
                <c:pt idx="47">
                  <c:v>5.9</c:v>
                </c:pt>
                <c:pt idx="48">
                  <c:v>6</c:v>
                </c:pt>
                <c:pt idx="49">
                  <c:v>6.1</c:v>
                </c:pt>
                <c:pt idx="50">
                  <c:v>6.2</c:v>
                </c:pt>
                <c:pt idx="51">
                  <c:v>6.3</c:v>
                </c:pt>
                <c:pt idx="52">
                  <c:v>6.4</c:v>
                </c:pt>
                <c:pt idx="53">
                  <c:v>6.5</c:v>
                </c:pt>
                <c:pt idx="54">
                  <c:v>6.6</c:v>
                </c:pt>
              </c:numCache>
            </c:numRef>
          </c:xVal>
          <c:yVal>
            <c:numRef>
              <c:f>Previsioni_OLS!$I$4:$I$58</c:f>
              <c:numCache>
                <c:formatCode>General</c:formatCode>
                <c:ptCount val="55"/>
                <c:pt idx="0">
                  <c:v>2.1152038301884</c:v>
                </c:pt>
                <c:pt idx="1">
                  <c:v>2.1199036706219805</c:v>
                </c:pt>
                <c:pt idx="2">
                  <c:v>2.1244117764934876</c:v>
                </c:pt>
                <c:pt idx="3">
                  <c:v>2.1287265200160363</c:v>
                </c:pt>
                <c:pt idx="4">
                  <c:v>2.1328463152825101</c:v>
                </c:pt>
                <c:pt idx="5">
                  <c:v>2.1367696204910023</c:v>
                </c:pt>
                <c:pt idx="6">
                  <c:v>2.1404949401500208</c:v>
                </c:pt>
                <c:pt idx="7">
                  <c:v>2.1440208272569112</c:v>
                </c:pt>
                <c:pt idx="8">
                  <c:v>2.147345885442788</c:v>
                </c:pt>
                <c:pt idx="9">
                  <c:v>2.1504687710772048</c:v>
                </c:pt>
                <c:pt idx="10">
                  <c:v>2.1533881953257437</c:v>
                </c:pt>
                <c:pt idx="11">
                  <c:v>2.1561029261536713</c:v>
                </c:pt>
                <c:pt idx="12">
                  <c:v>2.15861179026885</c:v>
                </c:pt>
                <c:pt idx="13">
                  <c:v>2.1609136749971447</c:v>
                </c:pt>
                <c:pt idx="14">
                  <c:v>2.1630075300836618</c:v>
                </c:pt>
                <c:pt idx="15">
                  <c:v>2.1648923694133098</c:v>
                </c:pt>
                <c:pt idx="16">
                  <c:v>2.1665672726443503</c:v>
                </c:pt>
                <c:pt idx="17">
                  <c:v>2.1680313867487984</c:v>
                </c:pt>
                <c:pt idx="18">
                  <c:v>2.1692839274538569</c:v>
                </c:pt>
                <c:pt idx="19">
                  <c:v>2.1703241805787963</c:v>
                </c:pt>
                <c:pt idx="20">
                  <c:v>2.171151503262081</c:v>
                </c:pt>
                <c:pt idx="21">
                  <c:v>2.1717653250738982</c:v>
                </c:pt>
                <c:pt idx="22">
                  <c:v>2.1721651490096456</c:v>
                </c:pt>
                <c:pt idx="23">
                  <c:v>2.172350552360383</c:v>
                </c:pt>
                <c:pt idx="24">
                  <c:v>2.1723211874567241</c:v>
                </c:pt>
                <c:pt idx="25">
                  <c:v>2.1720767822831197</c:v>
                </c:pt>
                <c:pt idx="26">
                  <c:v>2.1716171409600213</c:v>
                </c:pt>
                <c:pt idx="27">
                  <c:v>2.170942144091927</c:v>
                </c:pt>
                <c:pt idx="28">
                  <c:v>2.1700517489798727</c:v>
                </c:pt>
                <c:pt idx="29">
                  <c:v>2.1689459896974901</c:v>
                </c:pt>
                <c:pt idx="30">
                  <c:v>2.1676249770303109</c:v>
                </c:pt>
                <c:pt idx="31">
                  <c:v>2.1660888982785709</c:v>
                </c:pt>
                <c:pt idx="32">
                  <c:v>2.1643380169243338</c:v>
                </c:pt>
                <c:pt idx="33">
                  <c:v>2.1623726721643108</c:v>
                </c:pt>
                <c:pt idx="34">
                  <c:v>2.1601932783103051</c:v>
                </c:pt>
                <c:pt idx="35">
                  <c:v>2.1578003240597425</c:v>
                </c:pt>
                <c:pt idx="36">
                  <c:v>2.1551943716392734</c:v>
                </c:pt>
                <c:pt idx="37">
                  <c:v>2.1523760558249174</c:v>
                </c:pt>
                <c:pt idx="38">
                  <c:v>2.1493460828427016</c:v>
                </c:pt>
                <c:pt idx="39">
                  <c:v>2.146105229154172</c:v>
                </c:pt>
                <c:pt idx="40">
                  <c:v>2.1426543401315934</c:v>
                </c:pt>
                <c:pt idx="41">
                  <c:v>2.1389943286279989</c:v>
                </c:pt>
                <c:pt idx="42">
                  <c:v>2.1351261734476115</c:v>
                </c:pt>
                <c:pt idx="43">
                  <c:v>2.1310509177224688</c:v>
                </c:pt>
                <c:pt idx="44">
                  <c:v>2.1267696672013239</c:v>
                </c:pt>
                <c:pt idx="45">
                  <c:v>2.1222835884571514</c:v>
                </c:pt>
                <c:pt idx="46">
                  <c:v>2.1175939070197405</c:v>
                </c:pt>
                <c:pt idx="47">
                  <c:v>2.1127019054400393</c:v>
                </c:pt>
                <c:pt idx="48">
                  <c:v>2.1076089212929805</c:v>
                </c:pt>
                <c:pt idx="49">
                  <c:v>2.1023163451256117</c:v>
                </c:pt>
                <c:pt idx="50">
                  <c:v>2.0968256183573795</c:v>
                </c:pt>
                <c:pt idx="51">
                  <c:v>2.0911382311393742</c:v>
                </c:pt>
                <c:pt idx="52">
                  <c:v>2.0852557201793442</c:v>
                </c:pt>
                <c:pt idx="53">
                  <c:v>2.0791796665391615</c:v>
                </c:pt>
                <c:pt idx="54">
                  <c:v>2.0729116934113381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DC-4E6D-BE03-8A42218A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747952"/>
        <c:axId val="2107750448"/>
      </c:scatterChart>
      <c:valAx>
        <c:axId val="21077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MOL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7750448"/>
        <c:crosses val="autoZero"/>
        <c:crossBetween val="midCat"/>
      </c:valAx>
      <c:valAx>
        <c:axId val="210775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Utile netto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774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prev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Previsioni_GLS!$E$4:$E$58</c:f>
              <c:numCache>
                <c:formatCode>General</c:formatCode>
                <c:ptCount val="55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2.5</c:v>
                </c:pt>
                <c:pt idx="14">
                  <c:v>2.6</c:v>
                </c:pt>
                <c:pt idx="15">
                  <c:v>2.7</c:v>
                </c:pt>
                <c:pt idx="16">
                  <c:v>2.8</c:v>
                </c:pt>
                <c:pt idx="17">
                  <c:v>2.9</c:v>
                </c:pt>
                <c:pt idx="18">
                  <c:v>3</c:v>
                </c:pt>
                <c:pt idx="19">
                  <c:v>3.1</c:v>
                </c:pt>
                <c:pt idx="20">
                  <c:v>3.2</c:v>
                </c:pt>
                <c:pt idx="21">
                  <c:v>3.3</c:v>
                </c:pt>
                <c:pt idx="22">
                  <c:v>3.4</c:v>
                </c:pt>
                <c:pt idx="23">
                  <c:v>3.5</c:v>
                </c:pt>
                <c:pt idx="24">
                  <c:v>3.6</c:v>
                </c:pt>
                <c:pt idx="25">
                  <c:v>3.7</c:v>
                </c:pt>
                <c:pt idx="26">
                  <c:v>3.8</c:v>
                </c:pt>
                <c:pt idx="27">
                  <c:v>3.9</c:v>
                </c:pt>
                <c:pt idx="28">
                  <c:v>4</c:v>
                </c:pt>
                <c:pt idx="29">
                  <c:v>4.0999999999999996</c:v>
                </c:pt>
                <c:pt idx="30">
                  <c:v>4.2</c:v>
                </c:pt>
                <c:pt idx="31">
                  <c:v>4.3</c:v>
                </c:pt>
                <c:pt idx="32">
                  <c:v>4.4000000000000004</c:v>
                </c:pt>
                <c:pt idx="33">
                  <c:v>4.5</c:v>
                </c:pt>
                <c:pt idx="34">
                  <c:v>4.5999999999999996</c:v>
                </c:pt>
                <c:pt idx="35">
                  <c:v>4.7</c:v>
                </c:pt>
                <c:pt idx="36">
                  <c:v>4.8</c:v>
                </c:pt>
                <c:pt idx="37">
                  <c:v>4.9000000000000004</c:v>
                </c:pt>
                <c:pt idx="38">
                  <c:v>5</c:v>
                </c:pt>
                <c:pt idx="39">
                  <c:v>5.0999999999999996</c:v>
                </c:pt>
                <c:pt idx="40">
                  <c:v>5.2</c:v>
                </c:pt>
                <c:pt idx="41">
                  <c:v>5.3</c:v>
                </c:pt>
                <c:pt idx="42">
                  <c:v>5.4</c:v>
                </c:pt>
                <c:pt idx="43">
                  <c:v>5.5</c:v>
                </c:pt>
                <c:pt idx="44">
                  <c:v>5.6</c:v>
                </c:pt>
                <c:pt idx="45">
                  <c:v>5.7</c:v>
                </c:pt>
                <c:pt idx="46">
                  <c:v>5.8</c:v>
                </c:pt>
                <c:pt idx="47">
                  <c:v>5.9</c:v>
                </c:pt>
                <c:pt idx="48">
                  <c:v>6</c:v>
                </c:pt>
                <c:pt idx="49">
                  <c:v>6.1</c:v>
                </c:pt>
                <c:pt idx="50">
                  <c:v>6.2</c:v>
                </c:pt>
                <c:pt idx="51">
                  <c:v>6.3</c:v>
                </c:pt>
                <c:pt idx="52">
                  <c:v>6.4</c:v>
                </c:pt>
                <c:pt idx="53">
                  <c:v>6.5</c:v>
                </c:pt>
                <c:pt idx="54">
                  <c:v>6.6</c:v>
                </c:pt>
              </c:numCache>
            </c:numRef>
          </c:xVal>
          <c:yVal>
            <c:numRef>
              <c:f>Previsioni_GLS!$F$4:$F$58</c:f>
              <c:numCache>
                <c:formatCode>General</c:formatCode>
                <c:ptCount val="55"/>
                <c:pt idx="0">
                  <c:v>4.049675692855442</c:v>
                </c:pt>
                <c:pt idx="1">
                  <c:v>4.0472166163547829</c:v>
                </c:pt>
                <c:pt idx="2">
                  <c:v>4.0447575398541247</c:v>
                </c:pt>
                <c:pt idx="3">
                  <c:v>4.0422984633534664</c:v>
                </c:pt>
                <c:pt idx="4">
                  <c:v>4.0398393868528082</c:v>
                </c:pt>
                <c:pt idx="5">
                  <c:v>4.0373803103521491</c:v>
                </c:pt>
                <c:pt idx="6">
                  <c:v>4.0349212338514908</c:v>
                </c:pt>
                <c:pt idx="7">
                  <c:v>4.0324621573508326</c:v>
                </c:pt>
                <c:pt idx="8">
                  <c:v>4.0300030808501743</c:v>
                </c:pt>
                <c:pt idx="9">
                  <c:v>4.0275440043495161</c:v>
                </c:pt>
                <c:pt idx="10">
                  <c:v>4.025084927848857</c:v>
                </c:pt>
                <c:pt idx="11">
                  <c:v>4.0226258513481987</c:v>
                </c:pt>
                <c:pt idx="12">
                  <c:v>4.0201667748475405</c:v>
                </c:pt>
                <c:pt idx="13">
                  <c:v>4.0177076983468822</c:v>
                </c:pt>
                <c:pt idx="14">
                  <c:v>4.015248621846224</c:v>
                </c:pt>
                <c:pt idx="15">
                  <c:v>4.0127895453455649</c:v>
                </c:pt>
                <c:pt idx="16">
                  <c:v>4.0103304688449066</c:v>
                </c:pt>
                <c:pt idx="17">
                  <c:v>4.0078713923442484</c:v>
                </c:pt>
                <c:pt idx="18">
                  <c:v>4.0054123158435901</c:v>
                </c:pt>
                <c:pt idx="19">
                  <c:v>4.0029532393429319</c:v>
                </c:pt>
                <c:pt idx="20">
                  <c:v>4.0004941628422728</c:v>
                </c:pt>
                <c:pt idx="21">
                  <c:v>3.9980350863416145</c:v>
                </c:pt>
                <c:pt idx="22">
                  <c:v>3.9955760098409563</c:v>
                </c:pt>
                <c:pt idx="23">
                  <c:v>3.993116933340298</c:v>
                </c:pt>
                <c:pt idx="24">
                  <c:v>3.9906578568396394</c:v>
                </c:pt>
                <c:pt idx="25">
                  <c:v>3.9881987803389811</c:v>
                </c:pt>
                <c:pt idx="26">
                  <c:v>3.9857397038383224</c:v>
                </c:pt>
                <c:pt idx="27">
                  <c:v>3.9832806273376642</c:v>
                </c:pt>
                <c:pt idx="28">
                  <c:v>3.9808215508370055</c:v>
                </c:pt>
                <c:pt idx="29">
                  <c:v>3.9783624743363473</c:v>
                </c:pt>
                <c:pt idx="30">
                  <c:v>3.975903397835689</c:v>
                </c:pt>
                <c:pt idx="31">
                  <c:v>3.9734443213350303</c:v>
                </c:pt>
                <c:pt idx="32">
                  <c:v>3.9709852448343721</c:v>
                </c:pt>
                <c:pt idx="33">
                  <c:v>3.9685261683337134</c:v>
                </c:pt>
                <c:pt idx="34">
                  <c:v>3.9660670918330552</c:v>
                </c:pt>
                <c:pt idx="35">
                  <c:v>3.9636080153323969</c:v>
                </c:pt>
                <c:pt idx="36">
                  <c:v>3.9611489388317382</c:v>
                </c:pt>
                <c:pt idx="37">
                  <c:v>3.95868986233108</c:v>
                </c:pt>
                <c:pt idx="38">
                  <c:v>3.9562307858304213</c:v>
                </c:pt>
                <c:pt idx="39">
                  <c:v>3.9537717093297631</c:v>
                </c:pt>
                <c:pt idx="40">
                  <c:v>3.9513126328291044</c:v>
                </c:pt>
                <c:pt idx="41">
                  <c:v>3.9488535563284461</c:v>
                </c:pt>
                <c:pt idx="42">
                  <c:v>3.9463944798277879</c:v>
                </c:pt>
                <c:pt idx="43">
                  <c:v>3.9439354033271292</c:v>
                </c:pt>
                <c:pt idx="44">
                  <c:v>3.941476326826471</c:v>
                </c:pt>
                <c:pt idx="45">
                  <c:v>3.9390172503258123</c:v>
                </c:pt>
                <c:pt idx="46">
                  <c:v>3.9365581738251541</c:v>
                </c:pt>
                <c:pt idx="47">
                  <c:v>3.9340990973244958</c:v>
                </c:pt>
                <c:pt idx="48">
                  <c:v>3.9316400208238371</c:v>
                </c:pt>
                <c:pt idx="49">
                  <c:v>3.9291809443231789</c:v>
                </c:pt>
                <c:pt idx="50">
                  <c:v>3.9267218678225202</c:v>
                </c:pt>
                <c:pt idx="51">
                  <c:v>3.924262791321862</c:v>
                </c:pt>
                <c:pt idx="52">
                  <c:v>3.9218037148212037</c:v>
                </c:pt>
                <c:pt idx="53">
                  <c:v>3.919344638320545</c:v>
                </c:pt>
                <c:pt idx="54">
                  <c:v>3.9168855618198868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EF-40C9-8BB4-3EFE15CE7443}"/>
            </c:ext>
          </c:extLst>
        </c:ser>
        <c:ser>
          <c:idx val="1"/>
          <c:order val="1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Previsioni_GLS!$E$4:$E$58</c:f>
              <c:numCache>
                <c:formatCode>General</c:formatCode>
                <c:ptCount val="55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2.5</c:v>
                </c:pt>
                <c:pt idx="14">
                  <c:v>2.6</c:v>
                </c:pt>
                <c:pt idx="15">
                  <c:v>2.7</c:v>
                </c:pt>
                <c:pt idx="16">
                  <c:v>2.8</c:v>
                </c:pt>
                <c:pt idx="17">
                  <c:v>2.9</c:v>
                </c:pt>
                <c:pt idx="18">
                  <c:v>3</c:v>
                </c:pt>
                <c:pt idx="19">
                  <c:v>3.1</c:v>
                </c:pt>
                <c:pt idx="20">
                  <c:v>3.2</c:v>
                </c:pt>
                <c:pt idx="21">
                  <c:v>3.3</c:v>
                </c:pt>
                <c:pt idx="22">
                  <c:v>3.4</c:v>
                </c:pt>
                <c:pt idx="23">
                  <c:v>3.5</c:v>
                </c:pt>
                <c:pt idx="24">
                  <c:v>3.6</c:v>
                </c:pt>
                <c:pt idx="25">
                  <c:v>3.7</c:v>
                </c:pt>
                <c:pt idx="26">
                  <c:v>3.8</c:v>
                </c:pt>
                <c:pt idx="27">
                  <c:v>3.9</c:v>
                </c:pt>
                <c:pt idx="28">
                  <c:v>4</c:v>
                </c:pt>
                <c:pt idx="29">
                  <c:v>4.0999999999999996</c:v>
                </c:pt>
                <c:pt idx="30">
                  <c:v>4.2</c:v>
                </c:pt>
                <c:pt idx="31">
                  <c:v>4.3</c:v>
                </c:pt>
                <c:pt idx="32">
                  <c:v>4.4000000000000004</c:v>
                </c:pt>
                <c:pt idx="33">
                  <c:v>4.5</c:v>
                </c:pt>
                <c:pt idx="34">
                  <c:v>4.5999999999999996</c:v>
                </c:pt>
                <c:pt idx="35">
                  <c:v>4.7</c:v>
                </c:pt>
                <c:pt idx="36">
                  <c:v>4.8</c:v>
                </c:pt>
                <c:pt idx="37">
                  <c:v>4.9000000000000004</c:v>
                </c:pt>
                <c:pt idx="38">
                  <c:v>5</c:v>
                </c:pt>
                <c:pt idx="39">
                  <c:v>5.0999999999999996</c:v>
                </c:pt>
                <c:pt idx="40">
                  <c:v>5.2</c:v>
                </c:pt>
                <c:pt idx="41">
                  <c:v>5.3</c:v>
                </c:pt>
                <c:pt idx="42">
                  <c:v>5.4</c:v>
                </c:pt>
                <c:pt idx="43">
                  <c:v>5.5</c:v>
                </c:pt>
                <c:pt idx="44">
                  <c:v>5.6</c:v>
                </c:pt>
                <c:pt idx="45">
                  <c:v>5.7</c:v>
                </c:pt>
                <c:pt idx="46">
                  <c:v>5.8</c:v>
                </c:pt>
                <c:pt idx="47">
                  <c:v>5.9</c:v>
                </c:pt>
                <c:pt idx="48">
                  <c:v>6</c:v>
                </c:pt>
                <c:pt idx="49">
                  <c:v>6.1</c:v>
                </c:pt>
                <c:pt idx="50">
                  <c:v>6.2</c:v>
                </c:pt>
                <c:pt idx="51">
                  <c:v>6.3</c:v>
                </c:pt>
                <c:pt idx="52">
                  <c:v>6.4</c:v>
                </c:pt>
                <c:pt idx="53">
                  <c:v>6.5</c:v>
                </c:pt>
                <c:pt idx="54">
                  <c:v>6.6</c:v>
                </c:pt>
              </c:numCache>
            </c:numRef>
          </c:xVal>
          <c:yVal>
            <c:numRef>
              <c:f>Previsioni_GLS!$H$4:$H$58</c:f>
              <c:numCache>
                <c:formatCode>General</c:formatCode>
                <c:ptCount val="55"/>
                <c:pt idx="0">
                  <c:v>4.9329630545764696</c:v>
                </c:pt>
                <c:pt idx="1">
                  <c:v>4.9228296684795847</c:v>
                </c:pt>
                <c:pt idx="2">
                  <c:v>4.9129685703246739</c:v>
                </c:pt>
                <c:pt idx="3">
                  <c:v>4.9033867820028121</c:v>
                </c:pt>
                <c:pt idx="4">
                  <c:v>4.8940912901589613</c:v>
                </c:pt>
                <c:pt idx="5">
                  <c:v>4.885089021404605</c:v>
                </c:pt>
                <c:pt idx="6">
                  <c:v>4.8763868160296635</c:v>
                </c:pt>
                <c:pt idx="7">
                  <c:v>4.867991400340502</c:v>
                </c:pt>
                <c:pt idx="8">
                  <c:v>4.859909357784824</c:v>
                </c:pt>
                <c:pt idx="9">
                  <c:v>4.8521470990589499</c:v>
                </c:pt>
                <c:pt idx="10">
                  <c:v>4.8447108314276939</c:v>
                </c:pt>
                <c:pt idx="11">
                  <c:v>4.8376065275207543</c:v>
                </c:pt>
                <c:pt idx="12">
                  <c:v>4.8308398939011639</c:v>
                </c:pt>
                <c:pt idx="13">
                  <c:v>4.8244163397297477</c:v>
                </c:pt>
                <c:pt idx="14">
                  <c:v>4.8183409458735742</c:v>
                </c:pt>
                <c:pt idx="15">
                  <c:v>4.8126184348248806</c:v>
                </c:pt>
                <c:pt idx="16">
                  <c:v>4.8072531418088422</c:v>
                </c:pt>
                <c:pt idx="17">
                  <c:v>4.8022489874628764</c:v>
                </c:pt>
                <c:pt idx="18">
                  <c:v>4.7976094524662436</c:v>
                </c:pt>
                <c:pt idx="19">
                  <c:v>4.7933375544858938</c:v>
                </c:pt>
                <c:pt idx="20">
                  <c:v>4.7894358277827749</c:v>
                </c:pt>
                <c:pt idx="21">
                  <c:v>4.7859063057920883</c:v>
                </c:pt>
                <c:pt idx="22">
                  <c:v>4.7827505069518983</c:v>
                </c:pt>
                <c:pt idx="23">
                  <c:v>4.7799694240077395</c:v>
                </c:pt>
                <c:pt idx="24">
                  <c:v>4.7775635169676187</c:v>
                </c:pt>
                <c:pt idx="25">
                  <c:v>4.7755327098235103</c:v>
                </c:pt>
                <c:pt idx="26">
                  <c:v>4.7738763910936814</c:v>
                </c:pt>
                <c:pt idx="27">
                  <c:v>4.7725934181768581</c:v>
                </c:pt>
                <c:pt idx="28">
                  <c:v>4.7716821254461248</c:v>
                </c:pt>
                <c:pt idx="29">
                  <c:v>4.7711403359495348</c:v>
                </c:pt>
                <c:pt idx="30">
                  <c:v>4.7709653765273465</c:v>
                </c:pt>
                <c:pt idx="31">
                  <c:v>4.7711540961042829</c:v>
                </c:pt>
                <c:pt idx="32">
                  <c:v>4.7717028868705231</c:v>
                </c:pt>
                <c:pt idx="33">
                  <c:v>4.7726077080283265</c:v>
                </c:pt>
                <c:pt idx="34">
                  <c:v>4.7738641117530278</c:v>
                </c:pt>
                <c:pt idx="35">
                  <c:v>4.7754672709978845</c:v>
                </c:pt>
                <c:pt idx="36">
                  <c:v>4.7774120087620489</c:v>
                </c:pt>
                <c:pt idx="37">
                  <c:v>4.7796928284393605</c:v>
                </c:pt>
                <c:pt idx="38">
                  <c:v>4.7823039448722442</c:v>
                </c:pt>
                <c:pt idx="39">
                  <c:v>4.7852393157488482</c:v>
                </c:pt>
                <c:pt idx="40">
                  <c:v>4.7884926730017252</c:v>
                </c:pt>
                <c:pt idx="41">
                  <c:v>4.7920575538917785</c:v>
                </c:pt>
                <c:pt idx="42">
                  <c:v>4.7959273314905939</c:v>
                </c:pt>
                <c:pt idx="43">
                  <c:v>4.8000952443066618</c:v>
                </c:pt>
                <c:pt idx="44">
                  <c:v>4.8045544248350236</c:v>
                </c:pt>
                <c:pt idx="45">
                  <c:v>4.8092979268447307</c:v>
                </c:pt>
                <c:pt idx="46">
                  <c:v>4.8143187512530741</c:v>
                </c:pt>
                <c:pt idx="47">
                  <c:v>4.8196098704691073</c:v>
                </c:pt>
                <c:pt idx="48">
                  <c:v>4.8251642511208912</c:v>
                </c:pt>
                <c:pt idx="49">
                  <c:v>4.8309748751105417</c:v>
                </c:pt>
                <c:pt idx="50">
                  <c:v>4.8370347589682545</c:v>
                </c:pt>
                <c:pt idx="51">
                  <c:v>4.8433369715007473</c:v>
                </c:pt>
                <c:pt idx="52">
                  <c:v>4.8498746497507916</c:v>
                </c:pt>
                <c:pt idx="53">
                  <c:v>4.8566410133027977</c:v>
                </c:pt>
                <c:pt idx="54">
                  <c:v>4.8636293769847221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AEF-40C9-8BB4-3EFE15CE7443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Previsioni_GLS!$E$4:$E$58</c:f>
              <c:numCache>
                <c:formatCode>General</c:formatCode>
                <c:ptCount val="55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2.2999999999999998</c:v>
                </c:pt>
                <c:pt idx="12">
                  <c:v>2.4</c:v>
                </c:pt>
                <c:pt idx="13">
                  <c:v>2.5</c:v>
                </c:pt>
                <c:pt idx="14">
                  <c:v>2.6</c:v>
                </c:pt>
                <c:pt idx="15">
                  <c:v>2.7</c:v>
                </c:pt>
                <c:pt idx="16">
                  <c:v>2.8</c:v>
                </c:pt>
                <c:pt idx="17">
                  <c:v>2.9</c:v>
                </c:pt>
                <c:pt idx="18">
                  <c:v>3</c:v>
                </c:pt>
                <c:pt idx="19">
                  <c:v>3.1</c:v>
                </c:pt>
                <c:pt idx="20">
                  <c:v>3.2</c:v>
                </c:pt>
                <c:pt idx="21">
                  <c:v>3.3</c:v>
                </c:pt>
                <c:pt idx="22">
                  <c:v>3.4</c:v>
                </c:pt>
                <c:pt idx="23">
                  <c:v>3.5</c:v>
                </c:pt>
                <c:pt idx="24">
                  <c:v>3.6</c:v>
                </c:pt>
                <c:pt idx="25">
                  <c:v>3.7</c:v>
                </c:pt>
                <c:pt idx="26">
                  <c:v>3.8</c:v>
                </c:pt>
                <c:pt idx="27">
                  <c:v>3.9</c:v>
                </c:pt>
                <c:pt idx="28">
                  <c:v>4</c:v>
                </c:pt>
                <c:pt idx="29">
                  <c:v>4.0999999999999996</c:v>
                </c:pt>
                <c:pt idx="30">
                  <c:v>4.2</c:v>
                </c:pt>
                <c:pt idx="31">
                  <c:v>4.3</c:v>
                </c:pt>
                <c:pt idx="32">
                  <c:v>4.4000000000000004</c:v>
                </c:pt>
                <c:pt idx="33">
                  <c:v>4.5</c:v>
                </c:pt>
                <c:pt idx="34">
                  <c:v>4.5999999999999996</c:v>
                </c:pt>
                <c:pt idx="35">
                  <c:v>4.7</c:v>
                </c:pt>
                <c:pt idx="36">
                  <c:v>4.8</c:v>
                </c:pt>
                <c:pt idx="37">
                  <c:v>4.9000000000000004</c:v>
                </c:pt>
                <c:pt idx="38">
                  <c:v>5</c:v>
                </c:pt>
                <c:pt idx="39">
                  <c:v>5.0999999999999996</c:v>
                </c:pt>
                <c:pt idx="40">
                  <c:v>5.2</c:v>
                </c:pt>
                <c:pt idx="41">
                  <c:v>5.3</c:v>
                </c:pt>
                <c:pt idx="42">
                  <c:v>5.4</c:v>
                </c:pt>
                <c:pt idx="43">
                  <c:v>5.5</c:v>
                </c:pt>
                <c:pt idx="44">
                  <c:v>5.6</c:v>
                </c:pt>
                <c:pt idx="45">
                  <c:v>5.7</c:v>
                </c:pt>
                <c:pt idx="46">
                  <c:v>5.8</c:v>
                </c:pt>
                <c:pt idx="47">
                  <c:v>5.9</c:v>
                </c:pt>
                <c:pt idx="48">
                  <c:v>6</c:v>
                </c:pt>
                <c:pt idx="49">
                  <c:v>6.1</c:v>
                </c:pt>
                <c:pt idx="50">
                  <c:v>6.2</c:v>
                </c:pt>
                <c:pt idx="51">
                  <c:v>6.3</c:v>
                </c:pt>
                <c:pt idx="52">
                  <c:v>6.4</c:v>
                </c:pt>
                <c:pt idx="53">
                  <c:v>6.5</c:v>
                </c:pt>
                <c:pt idx="54">
                  <c:v>6.6</c:v>
                </c:pt>
              </c:numCache>
            </c:numRef>
          </c:xVal>
          <c:yVal>
            <c:numRef>
              <c:f>Previsioni_GLS!$I$4:$I$58</c:f>
              <c:numCache>
                <c:formatCode>General</c:formatCode>
                <c:ptCount val="55"/>
                <c:pt idx="0">
                  <c:v>3.1663883311344145</c:v>
                </c:pt>
                <c:pt idx="1">
                  <c:v>3.1716035642299811</c:v>
                </c:pt>
                <c:pt idx="2">
                  <c:v>3.1765465093835754</c:v>
                </c:pt>
                <c:pt idx="3">
                  <c:v>3.1812101447041208</c:v>
                </c:pt>
                <c:pt idx="4">
                  <c:v>3.1855874835466551</c:v>
                </c:pt>
                <c:pt idx="5">
                  <c:v>3.1896715992996927</c:v>
                </c:pt>
                <c:pt idx="6">
                  <c:v>3.1934556516733181</c:v>
                </c:pt>
                <c:pt idx="7">
                  <c:v>3.1969329143611631</c:v>
                </c:pt>
                <c:pt idx="8">
                  <c:v>3.2000968039155246</c:v>
                </c:pt>
                <c:pt idx="9">
                  <c:v>3.2029409096400823</c:v>
                </c:pt>
                <c:pt idx="10">
                  <c:v>3.2054590242700205</c:v>
                </c:pt>
                <c:pt idx="11">
                  <c:v>3.2076451751756432</c:v>
                </c:pt>
                <c:pt idx="12">
                  <c:v>3.2094936557939167</c:v>
                </c:pt>
                <c:pt idx="13">
                  <c:v>3.2109990569640168</c:v>
                </c:pt>
                <c:pt idx="14">
                  <c:v>3.2121562978188738</c:v>
                </c:pt>
                <c:pt idx="15">
                  <c:v>3.2129606558662491</c:v>
                </c:pt>
                <c:pt idx="16">
                  <c:v>3.213407795880971</c:v>
                </c:pt>
                <c:pt idx="17">
                  <c:v>3.2134937972256199</c:v>
                </c:pt>
                <c:pt idx="18">
                  <c:v>3.2132151792209367</c:v>
                </c:pt>
                <c:pt idx="19">
                  <c:v>3.21256892419997</c:v>
                </c:pt>
                <c:pt idx="20">
                  <c:v>3.2115524979017711</c:v>
                </c:pt>
                <c:pt idx="21">
                  <c:v>3.2101638668911407</c:v>
                </c:pt>
                <c:pt idx="22">
                  <c:v>3.2084015127300143</c:v>
                </c:pt>
                <c:pt idx="23">
                  <c:v>3.2062644426728566</c:v>
                </c:pt>
                <c:pt idx="24">
                  <c:v>3.2037521967116596</c:v>
                </c:pt>
                <c:pt idx="25">
                  <c:v>3.2008648508544515</c:v>
                </c:pt>
                <c:pt idx="26">
                  <c:v>3.197603016582963</c:v>
                </c:pt>
                <c:pt idx="27">
                  <c:v>3.1939678364984703</c:v>
                </c:pt>
                <c:pt idx="28">
                  <c:v>3.1899609762278862</c:v>
                </c:pt>
                <c:pt idx="29">
                  <c:v>3.1855846127231597</c:v>
                </c:pt>
                <c:pt idx="30">
                  <c:v>3.1808414191440315</c:v>
                </c:pt>
                <c:pt idx="31">
                  <c:v>3.1757345465657778</c:v>
                </c:pt>
                <c:pt idx="32">
                  <c:v>3.1702676027982211</c:v>
                </c:pt>
                <c:pt idx="33">
                  <c:v>3.1644446286391004</c:v>
                </c:pt>
                <c:pt idx="34">
                  <c:v>3.158270071913083</c:v>
                </c:pt>
                <c:pt idx="35">
                  <c:v>3.1517487596669089</c:v>
                </c:pt>
                <c:pt idx="36">
                  <c:v>3.1448858689014272</c:v>
                </c:pt>
                <c:pt idx="37">
                  <c:v>3.1376868962227995</c:v>
                </c:pt>
                <c:pt idx="38">
                  <c:v>3.1301576267885984</c:v>
                </c:pt>
                <c:pt idx="39">
                  <c:v>3.1223041029106779</c:v>
                </c:pt>
                <c:pt idx="40">
                  <c:v>3.1141325926564831</c:v>
                </c:pt>
                <c:pt idx="41">
                  <c:v>3.1056495587651143</c:v>
                </c:pt>
                <c:pt idx="42">
                  <c:v>3.0968616281649819</c:v>
                </c:pt>
                <c:pt idx="43">
                  <c:v>3.0877755623475971</c:v>
                </c:pt>
                <c:pt idx="44">
                  <c:v>3.0783982288179184</c:v>
                </c:pt>
                <c:pt idx="45">
                  <c:v>3.0687365738068939</c:v>
                </c:pt>
                <c:pt idx="46">
                  <c:v>3.0587975963972345</c:v>
                </c:pt>
                <c:pt idx="47">
                  <c:v>3.0485883241798843</c:v>
                </c:pt>
                <c:pt idx="48">
                  <c:v>3.038115790526783</c:v>
                </c:pt>
                <c:pt idx="49">
                  <c:v>3.0273870135358165</c:v>
                </c:pt>
                <c:pt idx="50">
                  <c:v>3.0164089766767863</c:v>
                </c:pt>
                <c:pt idx="51">
                  <c:v>3.0051886111429766</c:v>
                </c:pt>
                <c:pt idx="52">
                  <c:v>2.9937327798916158</c:v>
                </c:pt>
                <c:pt idx="53">
                  <c:v>2.9820482633382919</c:v>
                </c:pt>
                <c:pt idx="54">
                  <c:v>2.9701417466550515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AEF-40C9-8BB4-3EFE15CE7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747952"/>
        <c:axId val="2107750448"/>
      </c:scatterChart>
      <c:valAx>
        <c:axId val="21077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MOL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7750448"/>
        <c:crosses val="autoZero"/>
        <c:crossBetween val="midCat"/>
      </c:valAx>
      <c:valAx>
        <c:axId val="210775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Utile netto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774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14</xdr:col>
      <xdr:colOff>62865</xdr:colOff>
      <xdr:row>30</xdr:row>
      <xdr:rowOff>110490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219200" y="1341120"/>
          <a:ext cx="7378065" cy="3798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1) Utilizzando la funzione regr.lin stimare i parametri della retta di regressione</a:t>
          </a:r>
        </a:p>
        <a:p>
          <a:pPr algn="l" rtl="1">
            <a:defRPr sz="1000"/>
          </a:pPr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2) Costuire un test per verificare l'ipotesi di eteroschedasticità confrontando la variabilità dei residui associati alle 50 osservazioni che presentano i più piccoli valori del MOL con la variabilità dei residui associati ai 50 valori più grandi del MOL</a:t>
          </a:r>
        </a:p>
        <a:p>
          <a:r>
            <a:rPr lang="it-IT" sz="1400" b="1" i="0" strike="noStrike">
              <a:solidFill>
                <a:srgbClr val="000000"/>
              </a:solidFill>
              <a:latin typeface="Arial"/>
              <a:cs typeface="Arial"/>
            </a:rPr>
            <a:t>3) Calcolare il p-value della statistica test e commentare opportunamente i risultati ottenuti</a:t>
          </a:r>
        </a:p>
        <a:p>
          <a:r>
            <a:rPr lang="it-IT" sz="14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4) Scrivere un programma che consenta automaticamente di calcolare le stime GLS in un modello in cui la varianza della i-esima osservazione è modellata come </a:t>
          </a:r>
          <a:r>
            <a:rPr lang="el-GR" sz="14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σ</a:t>
          </a:r>
          <a:r>
            <a:rPr lang="it-IT" sz="14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2  (MOL)^</a:t>
          </a:r>
          <a:r>
            <a:rPr lang="el-GR" sz="14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α</a:t>
          </a:r>
          <a:r>
            <a:rPr lang="it-IT" sz="14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. Calcolare le stime GLS di questo modello.</a:t>
          </a:r>
        </a:p>
        <a:p>
          <a:r>
            <a:rPr lang="it-IT" sz="14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5) Calcolare le stime GLS nel caso in cui il parametro </a:t>
          </a:r>
          <a:r>
            <a:rPr lang="el-GR" sz="14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α</a:t>
          </a:r>
          <a:r>
            <a:rPr lang="it-IT" sz="14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 dell'equazione eteroschedastica venga stimato in base ai dati</a:t>
          </a:r>
        </a:p>
        <a:p>
          <a:r>
            <a:rPr lang="it-IT" sz="14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6) Scrivere un programma che consenta di visualizzare un intervallo di confidenza al 95% della stima dell'utile</a:t>
          </a:r>
          <a:r>
            <a:rPr lang="it-IT" sz="1400" b="1" i="0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netto </a:t>
          </a:r>
          <a:r>
            <a:rPr lang="it-IT" sz="14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al variare del MOL  </a:t>
          </a:r>
        </a:p>
        <a:p>
          <a:r>
            <a:rPr lang="it-IT" sz="14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Confrontare le previsioni OLS con le previsione GLS (alpha stimato in base ai dati). Commentare i risultati ottenuti. </a:t>
          </a:r>
        </a:p>
        <a:p>
          <a:pPr algn="l" rtl="1">
            <a:defRPr sz="1000"/>
          </a:pPr>
          <a:endParaRPr lang="it-IT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411480</xdr:colOff>
      <xdr:row>11</xdr:row>
      <xdr:rowOff>80010</xdr:rowOff>
    </xdr:from>
    <xdr:to>
      <xdr:col>18</xdr:col>
      <xdr:colOff>45720</xdr:colOff>
      <xdr:row>27</xdr:row>
      <xdr:rowOff>140970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327660</xdr:colOff>
      <xdr:row>11</xdr:row>
      <xdr:rowOff>0</xdr:rowOff>
    </xdr:from>
    <xdr:to>
      <xdr:col>17</xdr:col>
      <xdr:colOff>571500</xdr:colOff>
      <xdr:row>27</xdr:row>
      <xdr:rowOff>60960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5"/>
  <sheetViews>
    <sheetView workbookViewId="0">
      <selection activeCell="B8" sqref="B8"/>
    </sheetView>
  </sheetViews>
  <sheetFormatPr defaultRowHeight="13.2" x14ac:dyDescent="0.25"/>
  <cols>
    <col min="1" max="1" width="11.33203125" customWidth="1"/>
    <col min="4" max="4" width="14.6640625" customWidth="1"/>
    <col min="8" max="8" width="12.44140625" customWidth="1"/>
    <col min="11" max="11" width="10.44140625" customWidth="1"/>
    <col min="12" max="12" width="16.5546875" customWidth="1"/>
    <col min="13" max="13" width="13.44140625" customWidth="1"/>
    <col min="14" max="14" width="13" customWidth="1"/>
    <col min="15" max="15" width="18.5546875" customWidth="1"/>
    <col min="16" max="16" width="18.6640625" customWidth="1"/>
  </cols>
  <sheetData>
    <row r="1" spans="1:16" ht="12.75" customHeight="1" x14ac:dyDescent="0.25"/>
    <row r="2" spans="1:16" ht="12.75" customHeight="1" x14ac:dyDescent="0.25">
      <c r="F2" t="s">
        <v>3</v>
      </c>
      <c r="K2">
        <v>2</v>
      </c>
      <c r="L2">
        <v>3</v>
      </c>
      <c r="M2">
        <v>4</v>
      </c>
    </row>
    <row r="3" spans="1:16" x14ac:dyDescent="0.25">
      <c r="F3" t="s">
        <v>2</v>
      </c>
    </row>
    <row r="4" spans="1:16" ht="12.75" customHeight="1" x14ac:dyDescent="0.25">
      <c r="J4" s="5" t="s">
        <v>18</v>
      </c>
      <c r="K4" s="5"/>
      <c r="L4" s="5"/>
      <c r="M4" s="5"/>
    </row>
    <row r="5" spans="1:16" ht="15.6" x14ac:dyDescent="0.3">
      <c r="A5" t="s">
        <v>19</v>
      </c>
      <c r="E5" s="2" t="s">
        <v>5</v>
      </c>
      <c r="F5" s="2" t="s">
        <v>0</v>
      </c>
      <c r="G5" s="2" t="s">
        <v>1</v>
      </c>
      <c r="H5" s="2" t="s">
        <v>6</v>
      </c>
      <c r="I5" s="2" t="s">
        <v>15</v>
      </c>
      <c r="J5" s="2" t="s">
        <v>7</v>
      </c>
      <c r="K5" s="2" t="s">
        <v>14</v>
      </c>
      <c r="L5" s="2" t="s">
        <v>16</v>
      </c>
      <c r="M5" s="2" t="s">
        <v>17</v>
      </c>
      <c r="O5" s="3" t="s">
        <v>9</v>
      </c>
      <c r="P5" s="3" t="s">
        <v>10</v>
      </c>
    </row>
    <row r="6" spans="1:16" ht="12.75" customHeight="1" x14ac:dyDescent="0.25">
      <c r="A6">
        <f t="array" ref="A6:B10">LINEST(G6:G105,F6:F105,1,1)</f>
        <v>-7.9479730880472037E-3</v>
      </c>
      <c r="B6">
        <v>4.0145121943574757</v>
      </c>
      <c r="E6">
        <v>1</v>
      </c>
      <c r="F6">
        <v>2.0538541421992704</v>
      </c>
      <c r="G6">
        <v>4.3602644937927835</v>
      </c>
      <c r="H6">
        <f>B$6+F6*A$6</f>
        <v>3.9981882169085017</v>
      </c>
      <c r="I6">
        <f>G6-H6</f>
        <v>0.36207627688428179</v>
      </c>
      <c r="J6">
        <f>SMALL(F$6:F$105,E6)</f>
        <v>1.2305522533133626</v>
      </c>
      <c r="K6">
        <f>VLOOKUP($J6,$F$6:$I$105,K$2,0)</f>
        <v>4.0426609858550364</v>
      </c>
      <c r="L6">
        <f t="shared" ref="L6:M21" si="0">VLOOKUP($J6,$F$6:$I$105,L$2,0)</f>
        <v>4.0047317981647055</v>
      </c>
      <c r="M6">
        <f t="shared" si="0"/>
        <v>3.7929187690330934E-2</v>
      </c>
      <c r="O6">
        <f>K6-B$14-A$14*J6</f>
        <v>-3.0437325776147113E-2</v>
      </c>
      <c r="P6">
        <f>K56-B$23-A$23*J56</f>
        <v>0.49514888674398727</v>
      </c>
    </row>
    <row r="7" spans="1:16" x14ac:dyDescent="0.25">
      <c r="A7">
        <v>9.9570658385079017E-2</v>
      </c>
      <c r="B7">
        <v>0.39936394156550264</v>
      </c>
      <c r="E7">
        <v>2</v>
      </c>
      <c r="F7">
        <v>4.7829294190742075</v>
      </c>
      <c r="G7">
        <v>4.6922437023604289</v>
      </c>
      <c r="H7">
        <f t="shared" ref="H7:H70" si="1">B$6+F7*A$6</f>
        <v>3.9764976000526446</v>
      </c>
      <c r="I7">
        <f t="shared" ref="I7:I70" si="2">G7-H7</f>
        <v>0.71574610230778424</v>
      </c>
      <c r="J7">
        <f t="shared" ref="J7:J70" si="3">SMALL(F$6:F$105,E7)</f>
        <v>2.0538541421992704</v>
      </c>
      <c r="K7">
        <f t="shared" ref="K7:M70" si="4">VLOOKUP($J7,$F$6:$I$105,K$2,0)</f>
        <v>4.3602644937927835</v>
      </c>
      <c r="L7">
        <f t="shared" si="0"/>
        <v>3.9981882169085017</v>
      </c>
      <c r="M7">
        <f t="shared" si="0"/>
        <v>0.36207627688428179</v>
      </c>
      <c r="O7">
        <f t="shared" ref="O7:O55" si="5">K7-B$14-A$14*J7</f>
        <v>0.29551731889562272</v>
      </c>
      <c r="P7">
        <f t="shared" ref="P7:P55" si="6">K57-B$23-A$23*J57</f>
        <v>1.6776286490199861</v>
      </c>
    </row>
    <row r="8" spans="1:16" x14ac:dyDescent="0.25">
      <c r="A8">
        <v>6.5012326403529646E-5</v>
      </c>
      <c r="B8">
        <v>0.90884693424495155</v>
      </c>
      <c r="E8">
        <v>3</v>
      </c>
      <c r="F8">
        <v>2.4118267093435861</v>
      </c>
      <c r="G8">
        <v>4.6694801868434297</v>
      </c>
      <c r="H8">
        <f t="shared" si="1"/>
        <v>3.9953430605785796</v>
      </c>
      <c r="I8">
        <f t="shared" si="2"/>
        <v>0.67413712626485012</v>
      </c>
      <c r="J8">
        <f t="shared" si="3"/>
        <v>2.0713437253143638</v>
      </c>
      <c r="K8">
        <f t="shared" si="4"/>
        <v>4.2736067017394817</v>
      </c>
      <c r="L8">
        <f t="shared" si="0"/>
        <v>3.9980492101725815</v>
      </c>
      <c r="M8">
        <f t="shared" si="0"/>
        <v>0.27555749156690013</v>
      </c>
      <c r="O8">
        <f t="shared" si="5"/>
        <v>0.20903693187683728</v>
      </c>
      <c r="P8">
        <f t="shared" si="6"/>
        <v>-0.52194992719940503</v>
      </c>
    </row>
    <row r="9" spans="1:16" x14ac:dyDescent="0.25">
      <c r="A9">
        <v>6.3716222215294905E-3</v>
      </c>
      <c r="B9">
        <v>98</v>
      </c>
      <c r="E9">
        <v>4</v>
      </c>
      <c r="F9">
        <v>4.3782815838349052</v>
      </c>
      <c r="G9">
        <v>3.3292749422835186</v>
      </c>
      <c r="H9">
        <f t="shared" si="1"/>
        <v>3.9797137301572634</v>
      </c>
      <c r="I9">
        <f t="shared" si="2"/>
        <v>-0.65043878787374476</v>
      </c>
      <c r="J9">
        <f t="shared" si="3"/>
        <v>2.0877873895224184</v>
      </c>
      <c r="K9">
        <f t="shared" si="4"/>
        <v>4.4714092938229442</v>
      </c>
      <c r="L9">
        <f t="shared" si="0"/>
        <v>3.9979185163719873</v>
      </c>
      <c r="M9">
        <f t="shared" si="0"/>
        <v>0.47349077745095691</v>
      </c>
      <c r="O9">
        <f t="shared" si="5"/>
        <v>0.40700631974938228</v>
      </c>
      <c r="P9">
        <f t="shared" si="6"/>
        <v>0.26415288876638199</v>
      </c>
    </row>
    <row r="10" spans="1:16" x14ac:dyDescent="0.25">
      <c r="A10">
        <v>5.2629774762209536E-3</v>
      </c>
      <c r="B10">
        <v>80.94826948887183</v>
      </c>
      <c r="E10">
        <v>5</v>
      </c>
      <c r="F10">
        <v>3.6236078914080281</v>
      </c>
      <c r="G10">
        <v>3.6372048371995334</v>
      </c>
      <c r="H10">
        <f t="shared" si="1"/>
        <v>3.9857118563549294</v>
      </c>
      <c r="I10">
        <f t="shared" si="2"/>
        <v>-0.34850701915539606</v>
      </c>
      <c r="J10">
        <f t="shared" si="3"/>
        <v>2.0962911649839953</v>
      </c>
      <c r="K10">
        <f t="shared" si="4"/>
        <v>3.3589653968228959</v>
      </c>
      <c r="L10">
        <f t="shared" si="0"/>
        <v>3.997850928593472</v>
      </c>
      <c r="M10">
        <f t="shared" si="0"/>
        <v>-0.63888553177057616</v>
      </c>
      <c r="O10">
        <f t="shared" si="5"/>
        <v>-0.70535131947257301</v>
      </c>
      <c r="P10">
        <f t="shared" si="6"/>
        <v>0.23089374620817593</v>
      </c>
    </row>
    <row r="11" spans="1:16" x14ac:dyDescent="0.25">
      <c r="E11">
        <v>6</v>
      </c>
      <c r="F11">
        <v>4.6820710041210987</v>
      </c>
      <c r="G11">
        <v>4.8888264346751384</v>
      </c>
      <c r="H11">
        <f t="shared" si="1"/>
        <v>3.9772992200203952</v>
      </c>
      <c r="I11">
        <f t="shared" si="2"/>
        <v>0.91152721465474329</v>
      </c>
      <c r="J11">
        <f t="shared" si="3"/>
        <v>2.1272139848442748</v>
      </c>
      <c r="K11">
        <f t="shared" si="4"/>
        <v>2.4291389409918338</v>
      </c>
      <c r="L11">
        <f t="shared" si="0"/>
        <v>3.9976051548534159</v>
      </c>
      <c r="M11">
        <f t="shared" si="0"/>
        <v>-1.5684662138615821</v>
      </c>
      <c r="O11">
        <f t="shared" si="5"/>
        <v>-1.6348641106560242</v>
      </c>
      <c r="P11">
        <f t="shared" si="6"/>
        <v>-9.949583567303999E-2</v>
      </c>
    </row>
    <row r="12" spans="1:16" x14ac:dyDescent="0.25">
      <c r="A12" s="6" t="s">
        <v>20</v>
      </c>
      <c r="B12" s="6"/>
      <c r="C12" s="6"/>
      <c r="E12">
        <v>7</v>
      </c>
      <c r="F12">
        <v>6.4578548618592322</v>
      </c>
      <c r="G12">
        <v>4.2526212483644485</v>
      </c>
      <c r="H12">
        <f t="shared" si="1"/>
        <v>3.9631853377089037</v>
      </c>
      <c r="I12">
        <f t="shared" si="2"/>
        <v>0.28943591065554486</v>
      </c>
      <c r="J12">
        <f t="shared" si="3"/>
        <v>2.2526060193777084</v>
      </c>
      <c r="K12">
        <f t="shared" si="4"/>
        <v>4.5126833002577769</v>
      </c>
      <c r="L12">
        <f t="shared" si="0"/>
        <v>3.9966085423374884</v>
      </c>
      <c r="M12">
        <f t="shared" si="0"/>
        <v>0.51607475792028845</v>
      </c>
      <c r="O12">
        <f t="shared" si="5"/>
        <v>0.44995215875598082</v>
      </c>
      <c r="P12">
        <f t="shared" si="6"/>
        <v>0.26986734484711183</v>
      </c>
    </row>
    <row r="13" spans="1:16" x14ac:dyDescent="0.25">
      <c r="A13" s="6"/>
      <c r="B13" s="6"/>
      <c r="C13" s="6"/>
      <c r="E13">
        <v>8</v>
      </c>
      <c r="F13">
        <v>2.9333764460752718</v>
      </c>
      <c r="G13">
        <v>4.024214159566327</v>
      </c>
      <c r="H13">
        <f t="shared" si="1"/>
        <v>3.9911977973069579</v>
      </c>
      <c r="I13">
        <f t="shared" si="2"/>
        <v>3.3016362259369103E-2</v>
      </c>
      <c r="J13">
        <f t="shared" si="3"/>
        <v>2.294042597990483</v>
      </c>
      <c r="K13">
        <f t="shared" si="4"/>
        <v>3.9701992692280328</v>
      </c>
      <c r="L13">
        <f t="shared" si="0"/>
        <v>3.9962792055258136</v>
      </c>
      <c r="M13">
        <f t="shared" si="0"/>
        <v>-2.6079936297780826E-2</v>
      </c>
      <c r="O13">
        <f t="shared" si="5"/>
        <v>-9.2111561645964693E-2</v>
      </c>
      <c r="P13">
        <f t="shared" si="6"/>
        <v>-0.5706046521228394</v>
      </c>
    </row>
    <row r="14" spans="1:16" x14ac:dyDescent="0.25">
      <c r="A14">
        <f t="array" ref="A14:B18">LINEST(K6:K55,J6:J55,1,1)</f>
        <v>-1.0143468449129325E-2</v>
      </c>
      <c r="B14">
        <v>4.0855803795876726</v>
      </c>
      <c r="E14">
        <v>9</v>
      </c>
      <c r="F14">
        <v>4.4058733793499414</v>
      </c>
      <c r="G14">
        <v>3.3493543115619104</v>
      </c>
      <c r="H14">
        <f t="shared" si="1"/>
        <v>3.979494431309059</v>
      </c>
      <c r="I14">
        <f t="shared" si="2"/>
        <v>-0.63014011974714856</v>
      </c>
      <c r="J14">
        <f t="shared" si="3"/>
        <v>2.3603447617497295</v>
      </c>
      <c r="K14">
        <f t="shared" si="4"/>
        <v>2.9997900229354855</v>
      </c>
      <c r="L14">
        <f t="shared" si="0"/>
        <v>3.9957522377125758</v>
      </c>
      <c r="M14">
        <f t="shared" si="0"/>
        <v>-0.99596221477709035</v>
      </c>
      <c r="O14">
        <f t="shared" si="5"/>
        <v>-1.0618482740323112</v>
      </c>
      <c r="P14">
        <f t="shared" si="6"/>
        <v>1.8171691412756008</v>
      </c>
    </row>
    <row r="15" spans="1:16" x14ac:dyDescent="0.25">
      <c r="A15">
        <v>0.19640187596241723</v>
      </c>
      <c r="B15">
        <v>0.64243232710387288</v>
      </c>
      <c r="E15">
        <v>10</v>
      </c>
      <c r="F15">
        <v>3.9149463292269502</v>
      </c>
      <c r="G15">
        <v>5.2493046597228386</v>
      </c>
      <c r="H15">
        <f t="shared" si="1"/>
        <v>3.9833963062916307</v>
      </c>
      <c r="I15">
        <f t="shared" si="2"/>
        <v>1.2659083534312079</v>
      </c>
      <c r="J15">
        <f t="shared" si="3"/>
        <v>2.4118267093435861</v>
      </c>
      <c r="K15">
        <f t="shared" si="4"/>
        <v>4.6694801868434297</v>
      </c>
      <c r="L15">
        <f t="shared" si="0"/>
        <v>3.9953430605785796</v>
      </c>
      <c r="M15">
        <f t="shared" si="0"/>
        <v>0.67413712626485012</v>
      </c>
      <c r="O15">
        <f t="shared" si="5"/>
        <v>0.60836409538675118</v>
      </c>
      <c r="P15">
        <f t="shared" si="6"/>
        <v>-0.10059639252594432</v>
      </c>
    </row>
    <row r="16" spans="1:16" x14ac:dyDescent="0.25">
      <c r="A16">
        <v>5.5566920822010049E-5</v>
      </c>
      <c r="B16">
        <v>0.90702298525586056</v>
      </c>
      <c r="E16">
        <v>11</v>
      </c>
      <c r="F16">
        <v>4.5552078619075473</v>
      </c>
      <c r="G16">
        <v>4.455567032986437</v>
      </c>
      <c r="H16">
        <f t="shared" si="1"/>
        <v>3.9783075248605737</v>
      </c>
      <c r="I16">
        <f t="shared" si="2"/>
        <v>0.47725950812586326</v>
      </c>
      <c r="J16">
        <f t="shared" si="3"/>
        <v>2.6086800163320731</v>
      </c>
      <c r="K16">
        <f t="shared" si="4"/>
        <v>3.7781446836597752</v>
      </c>
      <c r="L16">
        <f t="shared" si="0"/>
        <v>3.9937784757923418</v>
      </c>
      <c r="M16">
        <f t="shared" si="0"/>
        <v>-0.21563379213256662</v>
      </c>
      <c r="O16">
        <f t="shared" si="5"/>
        <v>-0.28097463248835886</v>
      </c>
      <c r="P16">
        <f t="shared" si="6"/>
        <v>-0.21010082932482521</v>
      </c>
    </row>
    <row r="17" spans="1:16" ht="12.75" customHeight="1" x14ac:dyDescent="0.25">
      <c r="A17">
        <v>2.6673604164615477E-3</v>
      </c>
      <c r="B17">
        <v>48</v>
      </c>
      <c r="E17">
        <v>12</v>
      </c>
      <c r="F17">
        <v>5.2206055544083938</v>
      </c>
      <c r="G17">
        <v>3.6709914285020204</v>
      </c>
      <c r="H17">
        <f t="shared" si="1"/>
        <v>3.9730189619077283</v>
      </c>
      <c r="I17">
        <f t="shared" si="2"/>
        <v>-0.30202753340570787</v>
      </c>
      <c r="J17">
        <f t="shared" si="3"/>
        <v>2.7144906299363356</v>
      </c>
      <c r="K17">
        <f t="shared" si="4"/>
        <v>4.4274841103324434</v>
      </c>
      <c r="L17">
        <f t="shared" si="0"/>
        <v>3.9929374958829853</v>
      </c>
      <c r="M17">
        <f t="shared" si="0"/>
        <v>0.43454661444945808</v>
      </c>
      <c r="O17">
        <f t="shared" si="5"/>
        <v>0.36943808080498719</v>
      </c>
      <c r="P17">
        <f t="shared" si="6"/>
        <v>2.4626471347874768E-2</v>
      </c>
    </row>
    <row r="18" spans="1:16" x14ac:dyDescent="0.25">
      <c r="A18">
        <v>2.1944125969213246E-3</v>
      </c>
      <c r="B18">
        <v>39.48915339755775</v>
      </c>
      <c r="E18">
        <v>13</v>
      </c>
      <c r="F18">
        <v>4.5782021617051214</v>
      </c>
      <c r="G18">
        <v>3.5196810687048128</v>
      </c>
      <c r="H18">
        <f t="shared" si="1"/>
        <v>3.978124766784604</v>
      </c>
      <c r="I18">
        <f t="shared" si="2"/>
        <v>-0.45844369807979124</v>
      </c>
      <c r="J18">
        <f t="shared" si="3"/>
        <v>2.7153637448500376</v>
      </c>
      <c r="K18">
        <f t="shared" si="4"/>
        <v>5.6862941265571862</v>
      </c>
      <c r="L18">
        <f t="shared" si="0"/>
        <v>3.9929305563891484</v>
      </c>
      <c r="M18">
        <f t="shared" si="0"/>
        <v>1.6933635701680378</v>
      </c>
      <c r="O18">
        <f t="shared" si="5"/>
        <v>1.6282569534433096</v>
      </c>
      <c r="P18">
        <f t="shared" si="6"/>
        <v>-9.0814528469485012E-4</v>
      </c>
    </row>
    <row r="19" spans="1:16" x14ac:dyDescent="0.25">
      <c r="E19">
        <v>14</v>
      </c>
      <c r="F19">
        <v>2.294042597990483</v>
      </c>
      <c r="G19">
        <v>3.9701992692280328</v>
      </c>
      <c r="H19">
        <f t="shared" si="1"/>
        <v>3.9962792055258136</v>
      </c>
      <c r="I19">
        <f t="shared" si="2"/>
        <v>-2.6079936297780826E-2</v>
      </c>
      <c r="J19">
        <f t="shared" si="3"/>
        <v>2.9325647220539395</v>
      </c>
      <c r="K19">
        <f t="shared" si="4"/>
        <v>6.420401870040223</v>
      </c>
      <c r="L19">
        <f t="shared" si="0"/>
        <v>3.9912042488676343</v>
      </c>
      <c r="M19">
        <f t="shared" si="0"/>
        <v>2.4291976211725888</v>
      </c>
      <c r="O19">
        <f t="shared" si="5"/>
        <v>2.3645678681857341</v>
      </c>
      <c r="P19">
        <f t="shared" si="6"/>
        <v>-0.30786381534183693</v>
      </c>
    </row>
    <row r="20" spans="1:16" x14ac:dyDescent="0.25">
      <c r="E20">
        <v>15</v>
      </c>
      <c r="F20">
        <v>3.158662831177935</v>
      </c>
      <c r="G20">
        <v>4.3372565515746828</v>
      </c>
      <c r="H20">
        <f t="shared" si="1"/>
        <v>3.9894072271810583</v>
      </c>
      <c r="I20">
        <f t="shared" si="2"/>
        <v>0.34784932439362448</v>
      </c>
      <c r="J20">
        <f t="shared" si="3"/>
        <v>2.9333764460752718</v>
      </c>
      <c r="K20">
        <f t="shared" si="4"/>
        <v>4.024214159566327</v>
      </c>
      <c r="L20">
        <f t="shared" si="0"/>
        <v>3.9911977973069579</v>
      </c>
      <c r="M20">
        <f t="shared" si="0"/>
        <v>3.3016362259369103E-2</v>
      </c>
      <c r="O20">
        <f t="shared" si="5"/>
        <v>-3.1611608591161994E-2</v>
      </c>
      <c r="P20">
        <f t="shared" si="6"/>
        <v>-0.59612072357145252</v>
      </c>
    </row>
    <row r="21" spans="1:16" x14ac:dyDescent="0.25">
      <c r="A21" s="6" t="s">
        <v>21</v>
      </c>
      <c r="B21" s="6"/>
      <c r="C21" s="6"/>
      <c r="E21">
        <v>16</v>
      </c>
      <c r="F21">
        <v>2.1272139848442748</v>
      </c>
      <c r="G21">
        <v>2.4291389409918338</v>
      </c>
      <c r="H21">
        <f t="shared" si="1"/>
        <v>3.9976051548534159</v>
      </c>
      <c r="I21">
        <f t="shared" si="2"/>
        <v>-1.5684662138615821</v>
      </c>
      <c r="J21">
        <f t="shared" si="3"/>
        <v>3.0285186868277378</v>
      </c>
      <c r="K21">
        <f t="shared" si="4"/>
        <v>3.8111172772041755</v>
      </c>
      <c r="L21">
        <f t="shared" si="0"/>
        <v>3.9904416093379207</v>
      </c>
      <c r="M21">
        <f t="shared" si="0"/>
        <v>-0.17932433213374521</v>
      </c>
      <c r="O21">
        <f t="shared" si="5"/>
        <v>-0.24374341863606142</v>
      </c>
      <c r="P21">
        <f t="shared" si="6"/>
        <v>-2.0592079181177558</v>
      </c>
    </row>
    <row r="22" spans="1:16" x14ac:dyDescent="0.25">
      <c r="A22" s="6"/>
      <c r="B22" s="6"/>
      <c r="C22" s="6"/>
      <c r="E22">
        <v>17</v>
      </c>
      <c r="F22">
        <v>5.2135456017858814</v>
      </c>
      <c r="G22">
        <v>3.7937993612140417</v>
      </c>
      <c r="H22">
        <f t="shared" si="1"/>
        <v>3.9730750742211747</v>
      </c>
      <c r="I22">
        <f t="shared" si="2"/>
        <v>-0.17927571300713296</v>
      </c>
      <c r="J22">
        <f t="shared" si="3"/>
        <v>3.0627770785067696</v>
      </c>
      <c r="K22">
        <f t="shared" si="4"/>
        <v>3.9670615125069162</v>
      </c>
      <c r="L22">
        <f t="shared" si="4"/>
        <v>3.990169324562816</v>
      </c>
      <c r="M22">
        <f t="shared" si="4"/>
        <v>-2.3107812055899846E-2</v>
      </c>
      <c r="O22">
        <f t="shared" si="5"/>
        <v>-8.7451684418206527E-2</v>
      </c>
      <c r="P22">
        <f t="shared" si="6"/>
        <v>-0.89687402238886582</v>
      </c>
    </row>
    <row r="23" spans="1:16" x14ac:dyDescent="0.25">
      <c r="A23">
        <f t="array" ref="A23:B27">LINEST(K56:K105,J56:J105,1,1)</f>
        <v>0.30298039937844451</v>
      </c>
      <c r="B23">
        <v>2.4949862411967243</v>
      </c>
      <c r="E23">
        <v>18</v>
      </c>
      <c r="F23">
        <v>1.2305522533133626</v>
      </c>
      <c r="G23">
        <v>4.0426609858550364</v>
      </c>
      <c r="H23">
        <f t="shared" si="1"/>
        <v>4.0047317981647055</v>
      </c>
      <c r="I23">
        <f t="shared" si="2"/>
        <v>3.7929187690330934E-2</v>
      </c>
      <c r="J23">
        <f t="shared" si="3"/>
        <v>3.1504591889679432</v>
      </c>
      <c r="K23">
        <f t="shared" si="4"/>
        <v>4.0320960680255666</v>
      </c>
      <c r="L23">
        <f t="shared" si="4"/>
        <v>3.9894724295085675</v>
      </c>
      <c r="M23">
        <f t="shared" si="4"/>
        <v>4.2623638516999129E-2</v>
      </c>
      <c r="O23">
        <f t="shared" si="5"/>
        <v>-2.1527728178540088E-2</v>
      </c>
      <c r="P23">
        <f t="shared" si="6"/>
        <v>0.24766998361670778</v>
      </c>
    </row>
    <row r="24" spans="1:16" x14ac:dyDescent="0.25">
      <c r="A24">
        <v>0.25418365822395617</v>
      </c>
      <c r="B24">
        <v>1.1779017313650002</v>
      </c>
      <c r="E24">
        <v>19</v>
      </c>
      <c r="F24">
        <v>3.4059930941148195</v>
      </c>
      <c r="G24">
        <v>3.4114591572724748</v>
      </c>
      <c r="H24">
        <f t="shared" si="1"/>
        <v>3.9874414529073765</v>
      </c>
      <c r="I24">
        <f t="shared" si="2"/>
        <v>-0.57598229563490166</v>
      </c>
      <c r="J24">
        <f t="shared" si="3"/>
        <v>3.158662831177935</v>
      </c>
      <c r="K24">
        <f t="shared" si="4"/>
        <v>4.3372565515746828</v>
      </c>
      <c r="L24">
        <f t="shared" si="4"/>
        <v>3.9894072271810583</v>
      </c>
      <c r="M24">
        <f t="shared" si="4"/>
        <v>0.34784932439362448</v>
      </c>
      <c r="O24">
        <f t="shared" si="5"/>
        <v>0.28371596875650107</v>
      </c>
      <c r="P24">
        <f t="shared" si="6"/>
        <v>-0.49224480177479379</v>
      </c>
    </row>
    <row r="25" spans="1:16" x14ac:dyDescent="0.25">
      <c r="A25">
        <v>2.8749084519375478E-2</v>
      </c>
      <c r="B25">
        <v>0.91364440432623251</v>
      </c>
      <c r="E25">
        <v>20</v>
      </c>
      <c r="F25">
        <v>3.690953700337559</v>
      </c>
      <c r="G25">
        <v>3.8092471287236549</v>
      </c>
      <c r="H25">
        <f t="shared" si="1"/>
        <v>3.9851765936779646</v>
      </c>
      <c r="I25">
        <f t="shared" si="2"/>
        <v>-0.17592946495430972</v>
      </c>
      <c r="J25">
        <f t="shared" si="3"/>
        <v>3.1994877746037673</v>
      </c>
      <c r="K25">
        <f t="shared" si="4"/>
        <v>4.4510729922913015</v>
      </c>
      <c r="L25">
        <f t="shared" si="4"/>
        <v>3.9890827516293887</v>
      </c>
      <c r="M25">
        <f t="shared" si="4"/>
        <v>0.46199024066191274</v>
      </c>
      <c r="O25">
        <f t="shared" si="5"/>
        <v>0.39794651599869718</v>
      </c>
      <c r="P25">
        <f t="shared" si="6"/>
        <v>-0.48052520572111601</v>
      </c>
    </row>
    <row r="26" spans="1:16" x14ac:dyDescent="0.25">
      <c r="A26">
        <v>1.4208028377992832</v>
      </c>
      <c r="B26">
        <v>48</v>
      </c>
      <c r="E26">
        <v>21</v>
      </c>
      <c r="F26">
        <v>4.6702452992612962</v>
      </c>
      <c r="G26">
        <v>3.6977669525222154</v>
      </c>
      <c r="H26">
        <f t="shared" si="1"/>
        <v>3.9773932104043679</v>
      </c>
      <c r="I26">
        <f t="shared" si="2"/>
        <v>-0.27962625788215245</v>
      </c>
      <c r="J26">
        <f t="shared" si="3"/>
        <v>3.2665289028082043</v>
      </c>
      <c r="K26">
        <f t="shared" si="4"/>
        <v>3.6854921846534126</v>
      </c>
      <c r="L26">
        <f t="shared" si="4"/>
        <v>3.9885499105466278</v>
      </c>
      <c r="M26">
        <f t="shared" si="4"/>
        <v>-0.30305772589321522</v>
      </c>
      <c r="O26">
        <f t="shared" si="5"/>
        <v>-0.36695426207045601</v>
      </c>
      <c r="P26">
        <f t="shared" si="6"/>
        <v>-0.70200106366615378</v>
      </c>
    </row>
    <row r="27" spans="1:16" x14ac:dyDescent="0.25">
      <c r="A27">
        <v>1.186009624250346</v>
      </c>
      <c r="B27">
        <v>40.067812682718539</v>
      </c>
      <c r="E27">
        <v>22</v>
      </c>
      <c r="F27">
        <v>3.1504591889679432</v>
      </c>
      <c r="G27">
        <v>4.0320960680255666</v>
      </c>
      <c r="H27">
        <f t="shared" si="1"/>
        <v>3.9894724295085675</v>
      </c>
      <c r="I27">
        <f t="shared" si="2"/>
        <v>4.2623638516999129E-2</v>
      </c>
      <c r="J27">
        <f t="shared" si="3"/>
        <v>3.2947687132982537</v>
      </c>
      <c r="K27">
        <f t="shared" si="4"/>
        <v>3.1074196259432938</v>
      </c>
      <c r="L27">
        <f t="shared" si="4"/>
        <v>3.9883254612928414</v>
      </c>
      <c r="M27">
        <f t="shared" si="4"/>
        <v>-0.88090583534954758</v>
      </c>
      <c r="O27">
        <f t="shared" si="5"/>
        <v>-0.94474037115385956</v>
      </c>
      <c r="P27">
        <f t="shared" si="6"/>
        <v>1.9580705997797203</v>
      </c>
    </row>
    <row r="28" spans="1:16" x14ac:dyDescent="0.25">
      <c r="E28">
        <v>23</v>
      </c>
      <c r="F28">
        <v>2.3603447617497295</v>
      </c>
      <c r="G28">
        <v>2.9997900229354855</v>
      </c>
      <c r="H28">
        <f t="shared" si="1"/>
        <v>3.9957522377125758</v>
      </c>
      <c r="I28">
        <f t="shared" si="2"/>
        <v>-0.99596221477709035</v>
      </c>
      <c r="J28">
        <f t="shared" si="3"/>
        <v>3.3880101101240143</v>
      </c>
      <c r="K28">
        <f t="shared" si="4"/>
        <v>3.8998873707023449</v>
      </c>
      <c r="L28">
        <f t="shared" si="4"/>
        <v>3.9875843811801781</v>
      </c>
      <c r="M28">
        <f t="shared" si="4"/>
        <v>-8.7697010477833182E-2</v>
      </c>
      <c r="O28">
        <f t="shared" si="5"/>
        <v>-0.15132683522795359</v>
      </c>
      <c r="P28">
        <f t="shared" si="6"/>
        <v>-0.86588651298350294</v>
      </c>
    </row>
    <row r="29" spans="1:16" x14ac:dyDescent="0.25">
      <c r="E29">
        <v>24</v>
      </c>
      <c r="F29">
        <v>4.4186995283816941</v>
      </c>
      <c r="G29">
        <v>3.1317645253730007</v>
      </c>
      <c r="H29">
        <f t="shared" si="1"/>
        <v>3.979392489421731</v>
      </c>
      <c r="I29">
        <f t="shared" si="2"/>
        <v>-0.84762796404873031</v>
      </c>
      <c r="J29">
        <f t="shared" si="3"/>
        <v>3.4059930941148195</v>
      </c>
      <c r="K29">
        <f t="shared" si="4"/>
        <v>3.4114591572724748</v>
      </c>
      <c r="L29">
        <f t="shared" si="4"/>
        <v>3.9874414529073765</v>
      </c>
      <c r="M29">
        <f t="shared" si="4"/>
        <v>-0.57598229563490166</v>
      </c>
      <c r="O29">
        <f t="shared" si="5"/>
        <v>-0.6395726388270917</v>
      </c>
      <c r="P29">
        <f t="shared" si="6"/>
        <v>0.82101175903773749</v>
      </c>
    </row>
    <row r="30" spans="1:16" ht="12.75" customHeight="1" x14ac:dyDescent="0.25">
      <c r="E30">
        <v>25</v>
      </c>
      <c r="F30">
        <v>3.7537713625206379</v>
      </c>
      <c r="G30">
        <v>2.6763327797234524</v>
      </c>
      <c r="H30">
        <f t="shared" si="1"/>
        <v>3.9846773205894794</v>
      </c>
      <c r="I30">
        <f t="shared" si="2"/>
        <v>-1.308344540866027</v>
      </c>
      <c r="J30">
        <f t="shared" si="3"/>
        <v>3.4294671523675788</v>
      </c>
      <c r="K30">
        <f t="shared" si="4"/>
        <v>3.6805854607373476</v>
      </c>
      <c r="L30">
        <f t="shared" si="4"/>
        <v>3.9872548817241165</v>
      </c>
      <c r="M30">
        <f t="shared" si="4"/>
        <v>-0.30666942098676886</v>
      </c>
      <c r="O30">
        <f t="shared" si="5"/>
        <v>-0.37020822699295908</v>
      </c>
      <c r="P30">
        <f t="shared" si="6"/>
        <v>0.68346773306549058</v>
      </c>
    </row>
    <row r="31" spans="1:16" x14ac:dyDescent="0.25">
      <c r="A31" s="7" t="s">
        <v>22</v>
      </c>
      <c r="E31">
        <v>26</v>
      </c>
      <c r="F31">
        <v>3.7184431776986457</v>
      </c>
      <c r="G31">
        <v>5.3895100892113987</v>
      </c>
      <c r="H31">
        <f t="shared" si="1"/>
        <v>3.984958108051694</v>
      </c>
      <c r="I31">
        <f t="shared" si="2"/>
        <v>1.4045519811597047</v>
      </c>
      <c r="J31">
        <f t="shared" si="3"/>
        <v>3.5176199263369199</v>
      </c>
      <c r="K31">
        <f t="shared" si="4"/>
        <v>2.3520774549106136</v>
      </c>
      <c r="L31">
        <f t="shared" si="4"/>
        <v>3.9865542458489713</v>
      </c>
      <c r="M31">
        <f t="shared" si="4"/>
        <v>-1.6344767909383577</v>
      </c>
      <c r="O31">
        <f t="shared" si="5"/>
        <v>-1.6978220579382319</v>
      </c>
      <c r="P31">
        <f t="shared" si="6"/>
        <v>0.58044209453713358</v>
      </c>
    </row>
    <row r="32" spans="1:16" x14ac:dyDescent="0.25">
      <c r="A32" s="7"/>
      <c r="B32">
        <f>SUMSQ(P6:P55)</f>
        <v>40.067812682718561</v>
      </c>
      <c r="C32" t="s">
        <v>11</v>
      </c>
      <c r="E32">
        <v>27</v>
      </c>
      <c r="F32">
        <v>2.0962911649839953</v>
      </c>
      <c r="G32">
        <v>3.3589653968228959</v>
      </c>
      <c r="H32">
        <f t="shared" si="1"/>
        <v>3.997850928593472</v>
      </c>
      <c r="I32">
        <f t="shared" si="2"/>
        <v>-0.63888553177057616</v>
      </c>
      <c r="J32">
        <f t="shared" si="3"/>
        <v>3.53448195810779</v>
      </c>
      <c r="K32">
        <f t="shared" si="4"/>
        <v>4.1019577666738769</v>
      </c>
      <c r="L32">
        <f t="shared" si="4"/>
        <v>3.9864202268742468</v>
      </c>
      <c r="M32">
        <f t="shared" si="4"/>
        <v>0.11553753979963011</v>
      </c>
      <c r="O32">
        <f t="shared" si="5"/>
        <v>5.2229293312287491E-2</v>
      </c>
      <c r="P32">
        <f t="shared" si="6"/>
        <v>-0.36241069188058717</v>
      </c>
    </row>
    <row r="33" spans="1:16" x14ac:dyDescent="0.25">
      <c r="A33" s="7"/>
      <c r="B33">
        <f>SUMSQ(O6:O55)</f>
        <v>39.489153397557764</v>
      </c>
      <c r="C33" t="s">
        <v>12</v>
      </c>
      <c r="E33">
        <v>28</v>
      </c>
      <c r="F33">
        <v>3.7672330209752545</v>
      </c>
      <c r="G33">
        <v>3.5278210462856805</v>
      </c>
      <c r="H33">
        <f t="shared" si="1"/>
        <v>3.9845703276903617</v>
      </c>
      <c r="I33">
        <f t="shared" si="2"/>
        <v>-0.45674928140468118</v>
      </c>
      <c r="J33">
        <f t="shared" si="3"/>
        <v>3.5717621459334623</v>
      </c>
      <c r="K33">
        <f t="shared" si="4"/>
        <v>5.1210272532480303</v>
      </c>
      <c r="L33">
        <f t="shared" si="4"/>
        <v>3.9861239249446907</v>
      </c>
      <c r="M33">
        <f t="shared" si="4"/>
        <v>1.1349033283033396</v>
      </c>
      <c r="O33">
        <f t="shared" si="5"/>
        <v>1.0716769302954283</v>
      </c>
      <c r="P33">
        <f t="shared" si="6"/>
        <v>-1.5172700773876866</v>
      </c>
    </row>
    <row r="34" spans="1:16" x14ac:dyDescent="0.25">
      <c r="A34" s="7"/>
      <c r="E34">
        <v>29</v>
      </c>
      <c r="F34">
        <v>3.6895894582848996</v>
      </c>
      <c r="G34">
        <v>4.7875109986343887</v>
      </c>
      <c r="H34">
        <f t="shared" si="1"/>
        <v>3.9851874366370845</v>
      </c>
      <c r="I34">
        <f t="shared" si="2"/>
        <v>0.80232356199730415</v>
      </c>
      <c r="J34">
        <f t="shared" si="3"/>
        <v>3.6013423242402496</v>
      </c>
      <c r="K34">
        <f t="shared" si="4"/>
        <v>5.3082126315566711</v>
      </c>
      <c r="L34">
        <f t="shared" si="4"/>
        <v>3.9858888224835689</v>
      </c>
      <c r="M34">
        <f t="shared" si="4"/>
        <v>1.3223238090731022</v>
      </c>
      <c r="O34">
        <f t="shared" si="5"/>
        <v>1.2591623542094434</v>
      </c>
      <c r="P34">
        <f t="shared" si="6"/>
        <v>-0.21221207463999958</v>
      </c>
    </row>
    <row r="35" spans="1:16" x14ac:dyDescent="0.25">
      <c r="A35" s="7"/>
      <c r="B35">
        <f t="array" ref="B35">SUM(P6:P55^2)</f>
        <v>40.067812682718561</v>
      </c>
      <c r="E35">
        <v>30</v>
      </c>
      <c r="F35">
        <v>3.8320254235295579</v>
      </c>
      <c r="G35">
        <v>4.0243676367972512</v>
      </c>
      <c r="H35">
        <f t="shared" si="1"/>
        <v>3.9840553594185502</v>
      </c>
      <c r="I35">
        <f t="shared" si="2"/>
        <v>4.0312277378701022E-2</v>
      </c>
      <c r="J35">
        <f t="shared" si="3"/>
        <v>3.6171959537605289</v>
      </c>
      <c r="K35">
        <f t="shared" si="4"/>
        <v>4.2340243554499466</v>
      </c>
      <c r="L35">
        <f t="shared" si="4"/>
        <v>3.9857628182627938</v>
      </c>
      <c r="M35">
        <f t="shared" si="4"/>
        <v>0.24826153718715283</v>
      </c>
      <c r="O35">
        <f t="shared" si="5"/>
        <v>0.18513488889356217</v>
      </c>
      <c r="P35">
        <f t="shared" si="6"/>
        <v>0.97526445073156887</v>
      </c>
    </row>
    <row r="36" spans="1:16" x14ac:dyDescent="0.25">
      <c r="A36" s="7"/>
      <c r="B36">
        <f t="array" ref="B36">SUM(O6:O55^2)</f>
        <v>39.489153397557764</v>
      </c>
      <c r="E36">
        <v>31</v>
      </c>
      <c r="F36">
        <v>4.964028004091233</v>
      </c>
      <c r="G36">
        <v>5.0209873835265171</v>
      </c>
      <c r="H36">
        <f t="shared" si="1"/>
        <v>3.9750582333726459</v>
      </c>
      <c r="I36">
        <f t="shared" si="2"/>
        <v>1.0459291501538712</v>
      </c>
      <c r="J36">
        <f t="shared" si="3"/>
        <v>3.6182646100351121</v>
      </c>
      <c r="K36">
        <f t="shared" si="4"/>
        <v>3.3232279393851059</v>
      </c>
      <c r="L36">
        <f t="shared" si="4"/>
        <v>3.985754324611483</v>
      </c>
      <c r="M36">
        <f t="shared" si="4"/>
        <v>-0.66252638522637719</v>
      </c>
      <c r="O36">
        <f t="shared" si="5"/>
        <v>-0.72565068729007443</v>
      </c>
      <c r="P36">
        <f t="shared" si="6"/>
        <v>0.29501120278536397</v>
      </c>
    </row>
    <row r="37" spans="1:16" x14ac:dyDescent="0.25">
      <c r="A37" s="7"/>
      <c r="E37">
        <v>32</v>
      </c>
      <c r="F37">
        <v>3.8586588390026009</v>
      </c>
      <c r="G37">
        <v>3.9444719378516311</v>
      </c>
      <c r="H37">
        <f t="shared" si="1"/>
        <v>3.9838436777491277</v>
      </c>
      <c r="I37">
        <f t="shared" si="2"/>
        <v>-3.9371739897496649E-2</v>
      </c>
      <c r="J37">
        <f t="shared" si="3"/>
        <v>3.6236078914080281</v>
      </c>
      <c r="K37">
        <f t="shared" si="4"/>
        <v>3.6372048371995334</v>
      </c>
      <c r="L37">
        <f t="shared" si="4"/>
        <v>3.9857118563549294</v>
      </c>
      <c r="M37">
        <f t="shared" si="4"/>
        <v>-0.34850701915539606</v>
      </c>
      <c r="O37">
        <f t="shared" si="5"/>
        <v>-0.4116195900696259</v>
      </c>
      <c r="P37">
        <f t="shared" si="6"/>
        <v>2.5587518399652343E-2</v>
      </c>
    </row>
    <row r="38" spans="1:16" x14ac:dyDescent="0.25">
      <c r="A38" s="7"/>
      <c r="E38">
        <v>33</v>
      </c>
      <c r="F38">
        <v>3.0285186868277378</v>
      </c>
      <c r="G38">
        <v>3.8111172772041755</v>
      </c>
      <c r="H38">
        <f t="shared" si="1"/>
        <v>3.9904416093379207</v>
      </c>
      <c r="I38">
        <f t="shared" si="2"/>
        <v>-0.17932433213374521</v>
      </c>
      <c r="J38">
        <f t="shared" si="3"/>
        <v>3.6448741512722336</v>
      </c>
      <c r="K38">
        <f t="shared" si="4"/>
        <v>5.8618538888404146</v>
      </c>
      <c r="L38">
        <f t="shared" si="4"/>
        <v>3.9855428326938451</v>
      </c>
      <c r="M38">
        <f t="shared" si="4"/>
        <v>1.8763110561465695</v>
      </c>
      <c r="O38">
        <f t="shared" si="5"/>
        <v>1.813245175207219</v>
      </c>
      <c r="P38">
        <f t="shared" si="6"/>
        <v>-1.9651761028476371</v>
      </c>
    </row>
    <row r="39" spans="1:16" x14ac:dyDescent="0.25">
      <c r="A39" s="7"/>
      <c r="E39">
        <v>34</v>
      </c>
      <c r="F39">
        <v>2.7153637448500376</v>
      </c>
      <c r="G39">
        <v>5.6862941265571862</v>
      </c>
      <c r="H39">
        <f t="shared" si="1"/>
        <v>3.9929305563891484</v>
      </c>
      <c r="I39">
        <f t="shared" si="2"/>
        <v>1.6933635701680378</v>
      </c>
      <c r="J39">
        <f t="shared" si="3"/>
        <v>3.6779274624714162</v>
      </c>
      <c r="K39">
        <f t="shared" si="4"/>
        <v>2.9117804943816736</v>
      </c>
      <c r="L39">
        <f t="shared" si="4"/>
        <v>3.9852801258659634</v>
      </c>
      <c r="M39">
        <f t="shared" si="4"/>
        <v>-1.0734996314842897</v>
      </c>
      <c r="O39">
        <f t="shared" si="5"/>
        <v>-1.136492944032234</v>
      </c>
      <c r="P39">
        <f t="shared" si="6"/>
        <v>-1.8782242789047836</v>
      </c>
    </row>
    <row r="40" spans="1:16" x14ac:dyDescent="0.25">
      <c r="A40" s="7"/>
      <c r="E40">
        <v>35</v>
      </c>
      <c r="F40">
        <v>4.1240539404534502</v>
      </c>
      <c r="G40">
        <v>3.7691202224814333</v>
      </c>
      <c r="H40">
        <f t="shared" si="1"/>
        <v>3.9817343246250969</v>
      </c>
      <c r="I40">
        <f t="shared" si="2"/>
        <v>-0.21261410214366361</v>
      </c>
      <c r="J40">
        <f t="shared" si="3"/>
        <v>3.6895894582848996</v>
      </c>
      <c r="K40">
        <f t="shared" si="4"/>
        <v>4.7875109986343887</v>
      </c>
      <c r="L40">
        <f t="shared" si="4"/>
        <v>3.9851874366370845</v>
      </c>
      <c r="M40">
        <f t="shared" si="4"/>
        <v>0.80232356199730415</v>
      </c>
      <c r="O40">
        <f t="shared" si="5"/>
        <v>0.7393558533070691</v>
      </c>
      <c r="P40">
        <f t="shared" si="6"/>
        <v>0.74812359557368957</v>
      </c>
    </row>
    <row r="41" spans="1:16" x14ac:dyDescent="0.25">
      <c r="A41" s="7"/>
      <c r="E41">
        <v>36</v>
      </c>
      <c r="F41">
        <v>2.0877873895224184</v>
      </c>
      <c r="G41">
        <v>4.4714092938229442</v>
      </c>
      <c r="H41">
        <f t="shared" si="1"/>
        <v>3.9979185163719873</v>
      </c>
      <c r="I41">
        <f t="shared" si="2"/>
        <v>0.47349077745095691</v>
      </c>
      <c r="J41">
        <f t="shared" si="3"/>
        <v>3.690953700337559</v>
      </c>
      <c r="K41">
        <f t="shared" si="4"/>
        <v>3.8092471287236549</v>
      </c>
      <c r="L41">
        <f t="shared" si="4"/>
        <v>3.9851765936779646</v>
      </c>
      <c r="M41">
        <f t="shared" si="4"/>
        <v>-0.17592946495430972</v>
      </c>
      <c r="O41">
        <f t="shared" si="5"/>
        <v>-0.23889417845744657</v>
      </c>
      <c r="P41">
        <f t="shared" si="6"/>
        <v>0.51228597138063603</v>
      </c>
    </row>
    <row r="42" spans="1:16" x14ac:dyDescent="0.25">
      <c r="A42" s="7"/>
      <c r="E42">
        <v>37</v>
      </c>
      <c r="F42">
        <v>3.6915153133159038</v>
      </c>
      <c r="G42">
        <v>3.2952598404372111</v>
      </c>
      <c r="H42">
        <f t="shared" si="1"/>
        <v>3.9851721299931269</v>
      </c>
      <c r="I42">
        <f t="shared" si="2"/>
        <v>-0.68991228955591577</v>
      </c>
      <c r="J42">
        <f t="shared" si="3"/>
        <v>3.6915153133159038</v>
      </c>
      <c r="K42">
        <f t="shared" si="4"/>
        <v>3.2952598404372111</v>
      </c>
      <c r="L42">
        <f t="shared" si="4"/>
        <v>3.9851721299931269</v>
      </c>
      <c r="M42">
        <f t="shared" si="4"/>
        <v>-0.68991228955591577</v>
      </c>
      <c r="O42">
        <f t="shared" si="5"/>
        <v>-0.75287577004036388</v>
      </c>
      <c r="P42">
        <f t="shared" si="6"/>
        <v>1.7832992516984107</v>
      </c>
    </row>
    <row r="43" spans="1:16" x14ac:dyDescent="0.25">
      <c r="E43">
        <v>38</v>
      </c>
      <c r="F43">
        <v>4.027580426831264</v>
      </c>
      <c r="G43">
        <v>3.9461579136550426</v>
      </c>
      <c r="H43">
        <f t="shared" si="1"/>
        <v>3.9825010935150753</v>
      </c>
      <c r="I43">
        <f t="shared" si="2"/>
        <v>-3.6343179860032659E-2</v>
      </c>
      <c r="J43">
        <f t="shared" si="3"/>
        <v>3.7184431776986457</v>
      </c>
      <c r="K43">
        <f t="shared" si="4"/>
        <v>5.3895100892113987</v>
      </c>
      <c r="L43">
        <f t="shared" si="4"/>
        <v>3.984958108051694</v>
      </c>
      <c r="M43">
        <f t="shared" si="4"/>
        <v>1.4045519811597047</v>
      </c>
      <c r="O43">
        <f t="shared" si="5"/>
        <v>1.3416476206765926</v>
      </c>
      <c r="P43">
        <f t="shared" si="6"/>
        <v>0.34390460734356454</v>
      </c>
    </row>
    <row r="44" spans="1:16" x14ac:dyDescent="0.25">
      <c r="E44">
        <v>39</v>
      </c>
      <c r="F44">
        <v>4.5333833996701287</v>
      </c>
      <c r="G44">
        <v>4.6895243132021278</v>
      </c>
      <c r="H44">
        <f t="shared" si="1"/>
        <v>3.9784809850990976</v>
      </c>
      <c r="I44">
        <f t="shared" si="2"/>
        <v>0.71104332810303017</v>
      </c>
      <c r="J44">
        <f t="shared" si="3"/>
        <v>3.7208294644224225</v>
      </c>
      <c r="K44">
        <f t="shared" si="4"/>
        <v>3.3545441157039022</v>
      </c>
      <c r="L44">
        <f t="shared" si="4"/>
        <v>3.9849391419090332</v>
      </c>
      <c r="M44">
        <f t="shared" si="4"/>
        <v>-0.63039502620513099</v>
      </c>
      <c r="O44">
        <f t="shared" si="5"/>
        <v>-0.69329414760681085</v>
      </c>
      <c r="P44">
        <f t="shared" si="6"/>
        <v>1.0219979551244482</v>
      </c>
    </row>
    <row r="45" spans="1:16" x14ac:dyDescent="0.25">
      <c r="E45">
        <v>40</v>
      </c>
      <c r="F45">
        <v>4.2609226612548809</v>
      </c>
      <c r="G45">
        <v>1.7267543727066368</v>
      </c>
      <c r="H45">
        <f t="shared" si="1"/>
        <v>3.9806464957155714</v>
      </c>
      <c r="I45">
        <f t="shared" si="2"/>
        <v>-2.2538921230089346</v>
      </c>
      <c r="J45">
        <f t="shared" si="3"/>
        <v>3.7537713625206379</v>
      </c>
      <c r="K45">
        <f t="shared" si="4"/>
        <v>2.6763327797234524</v>
      </c>
      <c r="L45">
        <f t="shared" si="4"/>
        <v>3.9846773205894794</v>
      </c>
      <c r="M45">
        <f t="shared" si="4"/>
        <v>-1.308344540866027</v>
      </c>
      <c r="O45">
        <f t="shared" si="5"/>
        <v>-1.3711713384832469</v>
      </c>
      <c r="P45">
        <f t="shared" si="6"/>
        <v>-0.82363330728306194</v>
      </c>
    </row>
    <row r="46" spans="1:16" x14ac:dyDescent="0.25">
      <c r="A46" t="s">
        <v>8</v>
      </c>
      <c r="B46">
        <f>B32/B33</f>
        <v>1.0146536260054788</v>
      </c>
      <c r="E46">
        <v>41</v>
      </c>
      <c r="F46">
        <v>4.0981901848717825</v>
      </c>
      <c r="G46">
        <v>3.6360611476120539</v>
      </c>
      <c r="H46">
        <f t="shared" si="1"/>
        <v>3.9819398890584154</v>
      </c>
      <c r="I46">
        <f t="shared" si="2"/>
        <v>-0.34587874144636155</v>
      </c>
      <c r="J46">
        <f t="shared" si="3"/>
        <v>3.7672330209752545</v>
      </c>
      <c r="K46">
        <f t="shared" si="4"/>
        <v>3.5278210462856805</v>
      </c>
      <c r="L46">
        <f t="shared" si="4"/>
        <v>3.9845703276903617</v>
      </c>
      <c r="M46">
        <f t="shared" si="4"/>
        <v>-0.45674928140468118</v>
      </c>
      <c r="O46">
        <f t="shared" si="5"/>
        <v>-0.51954652401321144</v>
      </c>
      <c r="P46">
        <f t="shared" si="6"/>
        <v>-0.82363330728306194</v>
      </c>
    </row>
    <row r="47" spans="1:16" x14ac:dyDescent="0.25">
      <c r="E47">
        <v>42</v>
      </c>
      <c r="F47">
        <v>3.1994877746037673</v>
      </c>
      <c r="G47">
        <v>4.4510729922913015</v>
      </c>
      <c r="H47">
        <f t="shared" si="1"/>
        <v>3.9890827516293887</v>
      </c>
      <c r="I47">
        <f t="shared" si="2"/>
        <v>0.46199024066191274</v>
      </c>
      <c r="J47">
        <f t="shared" si="3"/>
        <v>3.7678628460562322</v>
      </c>
      <c r="K47">
        <f t="shared" si="4"/>
        <v>5.3381350072450005</v>
      </c>
      <c r="L47">
        <f t="shared" si="4"/>
        <v>3.9845653218575681</v>
      </c>
      <c r="M47">
        <f t="shared" si="4"/>
        <v>1.3535696853874324</v>
      </c>
      <c r="O47">
        <f t="shared" si="5"/>
        <v>1.2907738255569459</v>
      </c>
      <c r="P47">
        <f t="shared" si="6"/>
        <v>-0.23052989376864907</v>
      </c>
    </row>
    <row r="48" spans="1:16" x14ac:dyDescent="0.25">
      <c r="A48" t="s">
        <v>13</v>
      </c>
      <c r="B48">
        <f>FDIST(B46,48,48)</f>
        <v>0.48000886335571141</v>
      </c>
      <c r="E48">
        <v>43</v>
      </c>
      <c r="F48">
        <v>5.0474991540831979</v>
      </c>
      <c r="G48">
        <v>3.2006462434801506</v>
      </c>
      <c r="H48">
        <f t="shared" si="1"/>
        <v>3.9743948069188813</v>
      </c>
      <c r="I48">
        <f t="shared" si="2"/>
        <v>-0.77374856343873066</v>
      </c>
      <c r="J48">
        <f t="shared" si="3"/>
        <v>3.775714059069287</v>
      </c>
      <c r="K48">
        <f t="shared" si="4"/>
        <v>3.350393409258686</v>
      </c>
      <c r="L48">
        <f t="shared" si="4"/>
        <v>3.9845029206278317</v>
      </c>
      <c r="M48">
        <f t="shared" si="4"/>
        <v>-0.63410951136914573</v>
      </c>
      <c r="O48">
        <f t="shared" si="5"/>
        <v>-0.69688813389788329</v>
      </c>
      <c r="P48">
        <f t="shared" si="6"/>
        <v>1.3593998850035229</v>
      </c>
    </row>
    <row r="49" spans="5:16" x14ac:dyDescent="0.25">
      <c r="E49">
        <v>44</v>
      </c>
      <c r="F49">
        <v>3.0627770785067696</v>
      </c>
      <c r="G49">
        <v>3.9670615125069162</v>
      </c>
      <c r="H49">
        <f t="shared" si="1"/>
        <v>3.990169324562816</v>
      </c>
      <c r="I49">
        <f t="shared" si="2"/>
        <v>-2.3107812055899846E-2</v>
      </c>
      <c r="J49">
        <f t="shared" si="3"/>
        <v>3.7901250026188791</v>
      </c>
      <c r="K49">
        <f t="shared" si="4"/>
        <v>3.683964233554434</v>
      </c>
      <c r="L49">
        <f t="shared" si="4"/>
        <v>3.9843883828363262</v>
      </c>
      <c r="M49">
        <f t="shared" si="4"/>
        <v>-0.30042414928189221</v>
      </c>
      <c r="O49">
        <f t="shared" si="5"/>
        <v>-0.36317113265091777</v>
      </c>
      <c r="P49">
        <f t="shared" si="6"/>
        <v>-8.0848981476449033E-3</v>
      </c>
    </row>
    <row r="50" spans="5:16" x14ac:dyDescent="0.25">
      <c r="E50">
        <v>45</v>
      </c>
      <c r="F50">
        <v>3.9642295733792707</v>
      </c>
      <c r="G50">
        <v>4.1912189873110037</v>
      </c>
      <c r="H50">
        <f t="shared" si="1"/>
        <v>3.9830046043934164</v>
      </c>
      <c r="I50">
        <f t="shared" si="2"/>
        <v>0.20821438291758732</v>
      </c>
      <c r="J50">
        <f t="shared" si="3"/>
        <v>3.8137639067863347</v>
      </c>
      <c r="K50">
        <f t="shared" si="4"/>
        <v>3.0668038662988693</v>
      </c>
      <c r="L50">
        <f t="shared" si="4"/>
        <v>3.9842005014621722</v>
      </c>
      <c r="M50">
        <f t="shared" si="4"/>
        <v>-0.91739663516330294</v>
      </c>
      <c r="O50">
        <f t="shared" si="5"/>
        <v>-0.98009171942788798</v>
      </c>
      <c r="P50">
        <f t="shared" si="6"/>
        <v>-0.44161764424028394</v>
      </c>
    </row>
    <row r="51" spans="5:16" x14ac:dyDescent="0.25">
      <c r="E51">
        <v>46</v>
      </c>
      <c r="F51">
        <v>5.0690587259887252</v>
      </c>
      <c r="G51">
        <v>3.8002817847009283</v>
      </c>
      <c r="H51">
        <f t="shared" si="1"/>
        <v>3.9742234520215867</v>
      </c>
      <c r="I51">
        <f t="shared" si="2"/>
        <v>-0.17394166732065841</v>
      </c>
      <c r="J51">
        <f t="shared" si="3"/>
        <v>3.8320254235295579</v>
      </c>
      <c r="K51">
        <f t="shared" si="4"/>
        <v>4.0243676367972512</v>
      </c>
      <c r="L51">
        <f t="shared" si="4"/>
        <v>3.9840553594185502</v>
      </c>
      <c r="M51">
        <f t="shared" si="4"/>
        <v>4.0312277378701022E-2</v>
      </c>
      <c r="O51">
        <f t="shared" si="5"/>
        <v>-2.234271381058793E-2</v>
      </c>
      <c r="P51">
        <f t="shared" si="6"/>
        <v>-0.28078900858950173</v>
      </c>
    </row>
    <row r="52" spans="5:16" x14ac:dyDescent="0.25">
      <c r="E52">
        <v>47</v>
      </c>
      <c r="F52">
        <v>4.892353000381263</v>
      </c>
      <c r="G52">
        <v>5.7605725588509813</v>
      </c>
      <c r="H52">
        <f t="shared" si="1"/>
        <v>3.9756279043732183</v>
      </c>
      <c r="I52">
        <f t="shared" si="2"/>
        <v>1.784944654477763</v>
      </c>
      <c r="J52">
        <f t="shared" si="3"/>
        <v>3.837143604963785</v>
      </c>
      <c r="K52">
        <f t="shared" si="4"/>
        <v>3.1006757227296475</v>
      </c>
      <c r="L52">
        <f t="shared" si="4"/>
        <v>3.984014680250251</v>
      </c>
      <c r="M52">
        <f t="shared" si="4"/>
        <v>-0.88333895752060343</v>
      </c>
      <c r="O52">
        <f t="shared" si="5"/>
        <v>-0.94598271176629656</v>
      </c>
      <c r="P52">
        <f t="shared" si="6"/>
        <v>-0.40573596856668481</v>
      </c>
    </row>
    <row r="53" spans="5:16" x14ac:dyDescent="0.25">
      <c r="E53">
        <v>48</v>
      </c>
      <c r="F53">
        <v>3.5176199263369199</v>
      </c>
      <c r="G53">
        <v>2.3520774549106136</v>
      </c>
      <c r="H53">
        <f t="shared" si="1"/>
        <v>3.9865542458489713</v>
      </c>
      <c r="I53">
        <f t="shared" si="2"/>
        <v>-1.6344767909383577</v>
      </c>
      <c r="J53">
        <f t="shared" si="3"/>
        <v>3.8586588390026009</v>
      </c>
      <c r="K53">
        <f t="shared" si="4"/>
        <v>3.9444719378516311</v>
      </c>
      <c r="L53">
        <f t="shared" si="4"/>
        <v>3.9838436777491277</v>
      </c>
      <c r="M53">
        <f t="shared" si="4"/>
        <v>-3.9371739897496649E-2</v>
      </c>
      <c r="O53">
        <f t="shared" si="5"/>
        <v>-0.10196825754666466</v>
      </c>
      <c r="P53">
        <f t="shared" si="6"/>
        <v>0.3279496139002902</v>
      </c>
    </row>
    <row r="54" spans="5:16" x14ac:dyDescent="0.25">
      <c r="E54">
        <v>49</v>
      </c>
      <c r="F54">
        <v>3.775714059069287</v>
      </c>
      <c r="G54">
        <v>3.350393409258686</v>
      </c>
      <c r="H54">
        <f t="shared" si="1"/>
        <v>3.9845029206278317</v>
      </c>
      <c r="I54">
        <f t="shared" si="2"/>
        <v>-0.63410951136914573</v>
      </c>
      <c r="J54">
        <f t="shared" si="3"/>
        <v>3.9149463292269502</v>
      </c>
      <c r="K54">
        <f t="shared" si="4"/>
        <v>5.2493046597228386</v>
      </c>
      <c r="L54">
        <f t="shared" si="4"/>
        <v>3.9833963062916307</v>
      </c>
      <c r="M54">
        <f t="shared" si="4"/>
        <v>1.2659083534312079</v>
      </c>
      <c r="O54">
        <f t="shared" si="5"/>
        <v>1.2034354147057142</v>
      </c>
      <c r="P54">
        <f t="shared" si="6"/>
        <v>0.58969218705516746</v>
      </c>
    </row>
    <row r="55" spans="5:16" x14ac:dyDescent="0.25">
      <c r="E55">
        <v>50</v>
      </c>
      <c r="F55">
        <v>4.0811382960819174</v>
      </c>
      <c r="G55">
        <v>5.548660293337889</v>
      </c>
      <c r="H55">
        <f t="shared" si="1"/>
        <v>3.9820754170116177</v>
      </c>
      <c r="I55">
        <f t="shared" si="2"/>
        <v>1.5665848763262713</v>
      </c>
      <c r="J55">
        <f t="shared" si="3"/>
        <v>3.9525152816204354</v>
      </c>
      <c r="K55">
        <f t="shared" si="4"/>
        <v>5.3955605027149431</v>
      </c>
      <c r="L55">
        <f t="shared" si="4"/>
        <v>3.9830977092690611</v>
      </c>
      <c r="M55">
        <f t="shared" si="4"/>
        <v>1.412462793445882</v>
      </c>
      <c r="O55">
        <f t="shared" si="5"/>
        <v>1.350072337181089</v>
      </c>
      <c r="P55">
        <f t="shared" si="6"/>
        <v>-0.19896843800641562</v>
      </c>
    </row>
    <row r="56" spans="5:16" x14ac:dyDescent="0.25">
      <c r="E56">
        <v>51</v>
      </c>
      <c r="F56">
        <v>4.0211525730264839</v>
      </c>
      <c r="G56">
        <v>3.9774695425003301</v>
      </c>
      <c r="H56">
        <f t="shared" si="1"/>
        <v>3.9825521819241296</v>
      </c>
      <c r="I56">
        <f t="shared" si="2"/>
        <v>-5.0826394237994954E-3</v>
      </c>
      <c r="J56">
        <f t="shared" si="3"/>
        <v>3.9642295733792707</v>
      </c>
      <c r="K56">
        <f t="shared" si="4"/>
        <v>4.1912189873110037</v>
      </c>
      <c r="L56">
        <f t="shared" si="4"/>
        <v>3.9830046043934164</v>
      </c>
      <c r="M56">
        <f t="shared" si="4"/>
        <v>0.20821438291758732</v>
      </c>
    </row>
    <row r="57" spans="5:16" x14ac:dyDescent="0.25">
      <c r="E57">
        <v>52</v>
      </c>
      <c r="F57">
        <v>4.8161032383213751</v>
      </c>
      <c r="G57">
        <v>4.4664570951717906</v>
      </c>
      <c r="H57">
        <f t="shared" si="1"/>
        <v>3.9762339354300407</v>
      </c>
      <c r="I57">
        <f t="shared" si="2"/>
        <v>0.4902231597417499</v>
      </c>
      <c r="J57">
        <f t="shared" si="3"/>
        <v>3.9646115611540154</v>
      </c>
      <c r="K57">
        <f t="shared" si="4"/>
        <v>5.3738144843955524</v>
      </c>
      <c r="L57">
        <f t="shared" si="4"/>
        <v>3.983001568364863</v>
      </c>
      <c r="M57">
        <f t="shared" si="4"/>
        <v>1.3908129160306895</v>
      </c>
    </row>
    <row r="58" spans="5:16" x14ac:dyDescent="0.25">
      <c r="E58">
        <v>53</v>
      </c>
      <c r="F58">
        <v>4.0539955635758815</v>
      </c>
      <c r="G58">
        <v>3.6237716004543472</v>
      </c>
      <c r="H58">
        <f t="shared" si="1"/>
        <v>3.982291146719112</v>
      </c>
      <c r="I58">
        <f t="shared" si="2"/>
        <v>-0.35851954626476479</v>
      </c>
      <c r="J58">
        <f t="shared" si="3"/>
        <v>3.9862689037399832</v>
      </c>
      <c r="K58">
        <f t="shared" si="4"/>
        <v>3.1807976584823336</v>
      </c>
      <c r="L58">
        <f t="shared" si="4"/>
        <v>3.982829436388831</v>
      </c>
      <c r="M58">
        <f t="shared" si="4"/>
        <v>-0.80203177790649738</v>
      </c>
    </row>
    <row r="59" spans="5:16" x14ac:dyDescent="0.25">
      <c r="E59">
        <v>54</v>
      </c>
      <c r="F59">
        <v>4.4965227162756491</v>
      </c>
      <c r="G59">
        <v>5.8154150893678889</v>
      </c>
      <c r="H59">
        <f t="shared" si="1"/>
        <v>3.9787739528187238</v>
      </c>
      <c r="I59">
        <f t="shared" si="2"/>
        <v>1.8366411365491651</v>
      </c>
      <c r="J59">
        <f t="shared" si="3"/>
        <v>4.0211525730264839</v>
      </c>
      <c r="K59">
        <f t="shared" si="4"/>
        <v>3.9774695425003301</v>
      </c>
      <c r="L59">
        <f t="shared" si="4"/>
        <v>3.9825521819241296</v>
      </c>
      <c r="M59">
        <f t="shared" si="4"/>
        <v>-5.0826394237994954E-3</v>
      </c>
    </row>
    <row r="60" spans="5:16" x14ac:dyDescent="0.25">
      <c r="E60">
        <v>55</v>
      </c>
      <c r="F60">
        <v>3.837143604963785</v>
      </c>
      <c r="G60">
        <v>3.1006757227296475</v>
      </c>
      <c r="H60">
        <f t="shared" si="1"/>
        <v>3.984014680250251</v>
      </c>
      <c r="I60">
        <f t="shared" si="2"/>
        <v>-0.88333895752060343</v>
      </c>
      <c r="J60">
        <f t="shared" si="3"/>
        <v>4.027580426831264</v>
      </c>
      <c r="K60">
        <f t="shared" si="4"/>
        <v>3.9461579136550426</v>
      </c>
      <c r="L60">
        <f t="shared" si="4"/>
        <v>3.9825010935150753</v>
      </c>
      <c r="M60">
        <f t="shared" si="4"/>
        <v>-3.6343179860032659E-2</v>
      </c>
    </row>
    <row r="61" spans="5:16" x14ac:dyDescent="0.25">
      <c r="E61">
        <v>56</v>
      </c>
      <c r="F61">
        <v>4.9411473911313806</v>
      </c>
      <c r="G61">
        <v>4.3359616584930336</v>
      </c>
      <c r="H61">
        <f t="shared" si="1"/>
        <v>3.9752400878686891</v>
      </c>
      <c r="I61">
        <f t="shared" si="2"/>
        <v>0.36072157062434451</v>
      </c>
      <c r="J61">
        <f t="shared" si="3"/>
        <v>4.0539955635758815</v>
      </c>
      <c r="K61">
        <f t="shared" si="4"/>
        <v>3.6237716004543472</v>
      </c>
      <c r="L61">
        <f t="shared" si="4"/>
        <v>3.982291146719112</v>
      </c>
      <c r="M61">
        <f t="shared" si="4"/>
        <v>-0.35851954626476479</v>
      </c>
    </row>
    <row r="62" spans="5:16" x14ac:dyDescent="0.25">
      <c r="E62">
        <v>57</v>
      </c>
      <c r="F62">
        <v>3.53448195810779</v>
      </c>
      <c r="G62">
        <v>4.1019577666738769</v>
      </c>
      <c r="H62">
        <f t="shared" si="1"/>
        <v>3.9864202268742468</v>
      </c>
      <c r="I62">
        <f t="shared" si="2"/>
        <v>0.11553753979963011</v>
      </c>
      <c r="J62">
        <f t="shared" si="3"/>
        <v>4.0550676304555964</v>
      </c>
      <c r="K62">
        <f t="shared" si="4"/>
        <v>3.9934595962258754</v>
      </c>
      <c r="L62">
        <f t="shared" si="4"/>
        <v>3.9822826259604032</v>
      </c>
      <c r="M62">
        <f t="shared" si="4"/>
        <v>1.1176970265472264E-2</v>
      </c>
    </row>
    <row r="63" spans="5:16" x14ac:dyDescent="0.25">
      <c r="E63">
        <v>58</v>
      </c>
      <c r="F63">
        <v>4.5865399543836247</v>
      </c>
      <c r="G63">
        <v>2.3673478709533811</v>
      </c>
      <c r="H63">
        <f t="shared" si="1"/>
        <v>3.9780584982327816</v>
      </c>
      <c r="I63">
        <f t="shared" si="2"/>
        <v>-1.6107106272794005</v>
      </c>
      <c r="J63">
        <f t="shared" si="3"/>
        <v>4.0622719653620152</v>
      </c>
      <c r="K63">
        <f t="shared" si="4"/>
        <v>3.155170371523127</v>
      </c>
      <c r="L63">
        <f t="shared" si="4"/>
        <v>3.9822253661004496</v>
      </c>
      <c r="M63">
        <f t="shared" si="4"/>
        <v>-0.82705499457732268</v>
      </c>
    </row>
    <row r="64" spans="5:16" ht="12.75" customHeight="1" x14ac:dyDescent="0.25">
      <c r="E64">
        <v>59</v>
      </c>
      <c r="F64">
        <v>4.7355743036896456</v>
      </c>
      <c r="G64">
        <v>1.9645963321672752</v>
      </c>
      <c r="H64">
        <f t="shared" si="1"/>
        <v>3.9768739772353028</v>
      </c>
      <c r="I64">
        <f t="shared" si="2"/>
        <v>-2.0122776450680275</v>
      </c>
      <c r="J64">
        <f t="shared" si="3"/>
        <v>4.0811382960819174</v>
      </c>
      <c r="K64">
        <f t="shared" si="4"/>
        <v>5.548660293337889</v>
      </c>
      <c r="L64">
        <f t="shared" si="4"/>
        <v>3.9820754170116177</v>
      </c>
      <c r="M64">
        <f t="shared" si="4"/>
        <v>1.5665848763262713</v>
      </c>
    </row>
    <row r="65" spans="5:13" x14ac:dyDescent="0.25">
      <c r="E65">
        <v>60</v>
      </c>
      <c r="F65">
        <v>5.7939737517735921</v>
      </c>
      <c r="G65">
        <v>4.8401389095524792</v>
      </c>
      <c r="H65">
        <f t="shared" si="1"/>
        <v>3.9684618469055275</v>
      </c>
      <c r="I65">
        <f t="shared" si="2"/>
        <v>0.87167706264695166</v>
      </c>
      <c r="J65">
        <f t="shared" si="3"/>
        <v>4.0981901848717825</v>
      </c>
      <c r="K65">
        <f t="shared" si="4"/>
        <v>3.6360611476120539</v>
      </c>
      <c r="L65">
        <f t="shared" si="4"/>
        <v>3.9819398890584154</v>
      </c>
      <c r="M65">
        <f t="shared" si="4"/>
        <v>-0.34587874144636155</v>
      </c>
    </row>
    <row r="66" spans="5:13" x14ac:dyDescent="0.25">
      <c r="E66">
        <v>61</v>
      </c>
      <c r="F66">
        <v>4.0550676304555964</v>
      </c>
      <c r="G66">
        <v>3.9934595962258754</v>
      </c>
      <c r="H66">
        <f t="shared" si="1"/>
        <v>3.9822826259604032</v>
      </c>
      <c r="I66">
        <f t="shared" si="2"/>
        <v>1.1176970265472264E-2</v>
      </c>
      <c r="J66">
        <f t="shared" si="3"/>
        <v>4.12097075341444</v>
      </c>
      <c r="K66">
        <f t="shared" si="4"/>
        <v>3.5334587765682954</v>
      </c>
      <c r="L66">
        <f t="shared" si="4"/>
        <v>3.981758829712708</v>
      </c>
      <c r="M66">
        <f t="shared" si="4"/>
        <v>-0.44830005314441257</v>
      </c>
    </row>
    <row r="67" spans="5:13" x14ac:dyDescent="0.25">
      <c r="E67">
        <v>62</v>
      </c>
      <c r="F67">
        <v>2.9325647220539395</v>
      </c>
      <c r="G67">
        <v>6.420401870040223</v>
      </c>
      <c r="H67">
        <f t="shared" si="1"/>
        <v>3.9912042488676343</v>
      </c>
      <c r="I67">
        <f t="shared" si="2"/>
        <v>2.4291976211725888</v>
      </c>
      <c r="J67">
        <f t="shared" si="3"/>
        <v>4.1240539404534502</v>
      </c>
      <c r="K67">
        <f t="shared" si="4"/>
        <v>3.7691202224814333</v>
      </c>
      <c r="L67">
        <f t="shared" si="4"/>
        <v>3.9817343246250969</v>
      </c>
      <c r="M67">
        <f t="shared" si="4"/>
        <v>-0.21261410214366361</v>
      </c>
    </row>
    <row r="68" spans="5:13" x14ac:dyDescent="0.25">
      <c r="E68">
        <v>63</v>
      </c>
      <c r="F68">
        <v>2.6086800163320731</v>
      </c>
      <c r="G68">
        <v>3.7781446836597752</v>
      </c>
      <c r="H68">
        <f t="shared" si="1"/>
        <v>3.9937784757923418</v>
      </c>
      <c r="I68">
        <f t="shared" si="2"/>
        <v>-0.21563379213256662</v>
      </c>
      <c r="J68">
        <f t="shared" si="3"/>
        <v>4.1433500074199401</v>
      </c>
      <c r="K68">
        <f t="shared" si="4"/>
        <v>3.7494319359248038</v>
      </c>
      <c r="L68">
        <f t="shared" si="4"/>
        <v>3.9815809600041421</v>
      </c>
      <c r="M68">
        <f t="shared" si="4"/>
        <v>-0.23214902407933824</v>
      </c>
    </row>
    <row r="69" spans="5:13" x14ac:dyDescent="0.25">
      <c r="E69">
        <v>64</v>
      </c>
      <c r="F69">
        <v>4.2101876361848554</v>
      </c>
      <c r="G69">
        <v>3.1744698490947485</v>
      </c>
      <c r="H69">
        <f t="shared" si="1"/>
        <v>3.9810497363294495</v>
      </c>
      <c r="I69">
        <f t="shared" si="2"/>
        <v>-0.80657988723470098</v>
      </c>
      <c r="J69">
        <f t="shared" si="3"/>
        <v>4.2061221948679304</v>
      </c>
      <c r="K69">
        <f t="shared" si="4"/>
        <v>3.4614950082905125</v>
      </c>
      <c r="L69">
        <f t="shared" si="4"/>
        <v>3.9810820483476275</v>
      </c>
      <c r="M69">
        <f t="shared" si="4"/>
        <v>-0.51958704005711498</v>
      </c>
    </row>
    <row r="70" spans="5:13" x14ac:dyDescent="0.25">
      <c r="E70">
        <v>65</v>
      </c>
      <c r="F70">
        <v>4.2061221948679304</v>
      </c>
      <c r="G70">
        <v>3.4614950082905125</v>
      </c>
      <c r="H70">
        <f t="shared" si="1"/>
        <v>3.9810820483476275</v>
      </c>
      <c r="I70">
        <f t="shared" si="2"/>
        <v>-0.51958704005711498</v>
      </c>
      <c r="J70">
        <f t="shared" si="3"/>
        <v>4.2101876361848554</v>
      </c>
      <c r="K70">
        <f t="shared" si="4"/>
        <v>3.1744698490947485</v>
      </c>
      <c r="L70">
        <f t="shared" si="4"/>
        <v>3.9810497363294495</v>
      </c>
      <c r="M70">
        <f t="shared" si="4"/>
        <v>-0.80657988723470098</v>
      </c>
    </row>
    <row r="71" spans="5:13" x14ac:dyDescent="0.25">
      <c r="E71">
        <v>66</v>
      </c>
      <c r="F71">
        <v>3.7901250026188791</v>
      </c>
      <c r="G71">
        <v>3.683964233554434</v>
      </c>
      <c r="H71">
        <f t="shared" ref="H71:H105" si="7">B$6+F71*A$6</f>
        <v>3.9843883828363262</v>
      </c>
      <c r="I71">
        <f t="shared" ref="I71:I105" si="8">G71-H71</f>
        <v>-0.30042414928189221</v>
      </c>
      <c r="J71">
        <f t="shared" ref="J71:J105" si="9">SMALL(F$6:F$105,E71)</f>
        <v>4.2609226612548809</v>
      </c>
      <c r="K71">
        <f t="shared" ref="K71:M105" si="10">VLOOKUP($J71,$F$6:$I$105,K$2,0)</f>
        <v>1.7267543727066368</v>
      </c>
      <c r="L71">
        <f t="shared" si="10"/>
        <v>3.9806464957155714</v>
      </c>
      <c r="M71">
        <f t="shared" si="10"/>
        <v>-2.2538921230089346</v>
      </c>
    </row>
    <row r="72" spans="5:13" x14ac:dyDescent="0.25">
      <c r="E72">
        <v>67</v>
      </c>
      <c r="F72">
        <v>4.5039782990934327</v>
      </c>
      <c r="G72">
        <v>2.9937168720643967</v>
      </c>
      <c r="H72">
        <f t="shared" si="7"/>
        <v>3.9787146960471325</v>
      </c>
      <c r="I72">
        <f t="shared" si="8"/>
        <v>-0.98499782398273572</v>
      </c>
      <c r="J72">
        <f t="shared" si="9"/>
        <v>4.2749573013716144</v>
      </c>
      <c r="K72">
        <f t="shared" si="10"/>
        <v>2.8933404893032275</v>
      </c>
      <c r="L72">
        <f t="shared" si="10"/>
        <v>3.9805349487736232</v>
      </c>
      <c r="M72">
        <f t="shared" si="10"/>
        <v>-1.0871944594703957</v>
      </c>
    </row>
    <row r="73" spans="5:13" x14ac:dyDescent="0.25">
      <c r="E73">
        <v>68</v>
      </c>
      <c r="F73">
        <v>2.0713437253143638</v>
      </c>
      <c r="G73">
        <v>4.2736067017394817</v>
      </c>
      <c r="H73">
        <f t="shared" si="7"/>
        <v>3.9980492101725815</v>
      </c>
      <c r="I73">
        <f t="shared" si="8"/>
        <v>0.27555749156690013</v>
      </c>
      <c r="J73">
        <f t="shared" si="9"/>
        <v>4.3531715719873318</v>
      </c>
      <c r="K73">
        <f t="shared" si="10"/>
        <v>4.061581886257045</v>
      </c>
      <c r="L73">
        <f t="shared" si="10"/>
        <v>3.9799133038556684</v>
      </c>
      <c r="M73">
        <f t="shared" si="10"/>
        <v>8.1668582401376533E-2</v>
      </c>
    </row>
    <row r="74" spans="5:13" x14ac:dyDescent="0.25">
      <c r="E74">
        <v>69</v>
      </c>
      <c r="F74">
        <v>5.082705693988828</v>
      </c>
      <c r="G74">
        <v>5.3943463272880763</v>
      </c>
      <c r="H74">
        <f t="shared" si="7"/>
        <v>3.9741149862871881</v>
      </c>
      <c r="I74">
        <f t="shared" si="8"/>
        <v>1.4202313410008882</v>
      </c>
      <c r="J74">
        <f t="shared" si="9"/>
        <v>4.3782815838349052</v>
      </c>
      <c r="K74">
        <f t="shared" si="10"/>
        <v>3.3292749422835186</v>
      </c>
      <c r="L74">
        <f t="shared" si="10"/>
        <v>3.9797137301572634</v>
      </c>
      <c r="M74">
        <f t="shared" si="10"/>
        <v>-0.65043878787374476</v>
      </c>
    </row>
    <row r="75" spans="5:13" x14ac:dyDescent="0.25">
      <c r="E75">
        <v>70</v>
      </c>
      <c r="F75">
        <v>3.7208294644224225</v>
      </c>
      <c r="G75">
        <v>3.3545441157039022</v>
      </c>
      <c r="H75">
        <f t="shared" si="7"/>
        <v>3.9849391419090332</v>
      </c>
      <c r="I75">
        <f t="shared" si="8"/>
        <v>-0.63039502620513099</v>
      </c>
      <c r="J75">
        <f t="shared" si="9"/>
        <v>4.4058733793499414</v>
      </c>
      <c r="K75">
        <f t="shared" si="10"/>
        <v>3.3493543115619104</v>
      </c>
      <c r="L75">
        <f t="shared" si="10"/>
        <v>3.979494431309059</v>
      </c>
      <c r="M75">
        <f t="shared" si="10"/>
        <v>-0.63014011974714856</v>
      </c>
    </row>
    <row r="76" spans="5:13" x14ac:dyDescent="0.25">
      <c r="E76">
        <v>71</v>
      </c>
      <c r="F76">
        <v>4.3531715719873318</v>
      </c>
      <c r="G76">
        <v>4.061581886257045</v>
      </c>
      <c r="H76">
        <f t="shared" si="7"/>
        <v>3.9799133038556684</v>
      </c>
      <c r="I76">
        <f t="shared" si="8"/>
        <v>8.1668582401376533E-2</v>
      </c>
      <c r="J76">
        <f t="shared" si="9"/>
        <v>4.4186995283816941</v>
      </c>
      <c r="K76">
        <f t="shared" si="10"/>
        <v>3.1317645253730007</v>
      </c>
      <c r="L76">
        <f t="shared" si="10"/>
        <v>3.979392489421731</v>
      </c>
      <c r="M76">
        <f t="shared" si="10"/>
        <v>-0.84762796404873031</v>
      </c>
    </row>
    <row r="77" spans="5:13" x14ac:dyDescent="0.25">
      <c r="E77">
        <v>72</v>
      </c>
      <c r="F77">
        <v>3.6182646100351121</v>
      </c>
      <c r="G77">
        <v>3.3232279393851059</v>
      </c>
      <c r="H77">
        <f t="shared" si="7"/>
        <v>3.985754324611483</v>
      </c>
      <c r="I77">
        <f t="shared" si="8"/>
        <v>-0.66252638522637719</v>
      </c>
      <c r="J77">
        <f t="shared" si="9"/>
        <v>4.4965227162756491</v>
      </c>
      <c r="K77">
        <f t="shared" si="10"/>
        <v>5.8154150893678889</v>
      </c>
      <c r="L77">
        <f t="shared" si="10"/>
        <v>3.9787739528187238</v>
      </c>
      <c r="M77">
        <f t="shared" si="10"/>
        <v>1.8366411365491651</v>
      </c>
    </row>
    <row r="78" spans="5:13" x14ac:dyDescent="0.25">
      <c r="E78">
        <v>73</v>
      </c>
      <c r="F78">
        <v>3.7678628460562322</v>
      </c>
      <c r="G78">
        <v>5.3381350072450005</v>
      </c>
      <c r="H78">
        <f t="shared" si="7"/>
        <v>3.9845653218575681</v>
      </c>
      <c r="I78">
        <f t="shared" si="8"/>
        <v>1.3535696853874324</v>
      </c>
      <c r="J78">
        <f t="shared" si="9"/>
        <v>4.5039782990934327</v>
      </c>
      <c r="K78">
        <f t="shared" si="10"/>
        <v>2.9937168720643967</v>
      </c>
      <c r="L78">
        <f t="shared" si="10"/>
        <v>3.9787146960471325</v>
      </c>
      <c r="M78">
        <f t="shared" si="10"/>
        <v>-0.98499782398273572</v>
      </c>
    </row>
    <row r="79" spans="5:13" x14ac:dyDescent="0.25">
      <c r="E79">
        <v>74</v>
      </c>
      <c r="F79">
        <v>3.6448741512722336</v>
      </c>
      <c r="G79">
        <v>5.8618538888404146</v>
      </c>
      <c r="H79">
        <f t="shared" si="7"/>
        <v>3.9855428326938451</v>
      </c>
      <c r="I79">
        <f t="shared" si="8"/>
        <v>1.8763110561465695</v>
      </c>
      <c r="J79">
        <f t="shared" si="9"/>
        <v>4.5333833996701287</v>
      </c>
      <c r="K79">
        <f t="shared" si="10"/>
        <v>4.6895243132021278</v>
      </c>
      <c r="L79">
        <f t="shared" si="10"/>
        <v>3.9784809850990976</v>
      </c>
      <c r="M79">
        <f t="shared" si="10"/>
        <v>0.71104332810303017</v>
      </c>
    </row>
    <row r="80" spans="5:13" x14ac:dyDescent="0.25">
      <c r="E80">
        <v>75</v>
      </c>
      <c r="F80">
        <v>3.3880101101240143</v>
      </c>
      <c r="G80">
        <v>3.8998873707023449</v>
      </c>
      <c r="H80">
        <f t="shared" si="7"/>
        <v>3.9875843811801781</v>
      </c>
      <c r="I80">
        <f t="shared" si="8"/>
        <v>-8.7697010477833182E-2</v>
      </c>
      <c r="J80">
        <f t="shared" si="9"/>
        <v>4.5463925845106132</v>
      </c>
      <c r="K80">
        <f t="shared" si="10"/>
        <v>4.5559218152484391</v>
      </c>
      <c r="L80">
        <f t="shared" si="10"/>
        <v>3.9783775884480881</v>
      </c>
      <c r="M80">
        <f t="shared" si="10"/>
        <v>0.577544226800351</v>
      </c>
    </row>
    <row r="81" spans="5:13" x14ac:dyDescent="0.25">
      <c r="E81">
        <v>76</v>
      </c>
      <c r="F81">
        <v>4.5463925845106132</v>
      </c>
      <c r="G81">
        <v>4.5559218152484391</v>
      </c>
      <c r="H81">
        <f t="shared" si="7"/>
        <v>3.9783775884480881</v>
      </c>
      <c r="I81">
        <f t="shared" si="8"/>
        <v>0.577544226800351</v>
      </c>
      <c r="J81">
        <f t="shared" si="9"/>
        <v>4.5552078619075473</v>
      </c>
      <c r="K81">
        <f t="shared" si="10"/>
        <v>4.455567032986437</v>
      </c>
      <c r="L81">
        <f t="shared" si="10"/>
        <v>3.9783075248605737</v>
      </c>
      <c r="M81">
        <f t="shared" si="10"/>
        <v>0.47725950812586326</v>
      </c>
    </row>
    <row r="82" spans="5:13" x14ac:dyDescent="0.25">
      <c r="E82">
        <v>77</v>
      </c>
      <c r="F82">
        <v>3.6779274624714162</v>
      </c>
      <c r="G82">
        <v>2.9117804943816736</v>
      </c>
      <c r="H82">
        <f t="shared" si="7"/>
        <v>3.9852801258659634</v>
      </c>
      <c r="I82">
        <f t="shared" si="8"/>
        <v>-1.0734996314842897</v>
      </c>
      <c r="J82">
        <f t="shared" si="9"/>
        <v>4.5782021617051214</v>
      </c>
      <c r="K82">
        <f t="shared" si="10"/>
        <v>3.5196810687048128</v>
      </c>
      <c r="L82">
        <f t="shared" si="10"/>
        <v>3.978124766784604</v>
      </c>
      <c r="M82">
        <f t="shared" si="10"/>
        <v>-0.45844369807979124</v>
      </c>
    </row>
    <row r="83" spans="5:13" x14ac:dyDescent="0.25">
      <c r="E83">
        <v>78</v>
      </c>
      <c r="F83">
        <v>4.746547357266536</v>
      </c>
      <c r="G83">
        <v>2.0548727762652561</v>
      </c>
      <c r="H83">
        <f t="shared" si="7"/>
        <v>3.9767867637007797</v>
      </c>
      <c r="I83">
        <f t="shared" si="8"/>
        <v>-1.9219139874355236</v>
      </c>
      <c r="J83">
        <f t="shared" si="9"/>
        <v>4.5865399543836247</v>
      </c>
      <c r="K83">
        <f t="shared" si="10"/>
        <v>2.3673478709533811</v>
      </c>
      <c r="L83">
        <f t="shared" si="10"/>
        <v>3.9780584982327816</v>
      </c>
      <c r="M83">
        <f t="shared" si="10"/>
        <v>-1.6107106272794005</v>
      </c>
    </row>
    <row r="84" spans="5:13" x14ac:dyDescent="0.25">
      <c r="E84">
        <v>79</v>
      </c>
      <c r="F84">
        <v>3.9525152816204354</v>
      </c>
      <c r="G84">
        <v>5.3955605027149431</v>
      </c>
      <c r="H84">
        <f t="shared" si="7"/>
        <v>3.9830977092690611</v>
      </c>
      <c r="I84">
        <f t="shared" si="8"/>
        <v>1.412462793445882</v>
      </c>
      <c r="J84">
        <f t="shared" si="9"/>
        <v>4.6702452992612962</v>
      </c>
      <c r="K84">
        <f t="shared" si="10"/>
        <v>3.6977669525222154</v>
      </c>
      <c r="L84">
        <f t="shared" si="10"/>
        <v>3.9773932104043679</v>
      </c>
      <c r="M84">
        <f t="shared" si="10"/>
        <v>-0.27962625788215245</v>
      </c>
    </row>
    <row r="85" spans="5:13" x14ac:dyDescent="0.25">
      <c r="E85">
        <v>80</v>
      </c>
      <c r="F85">
        <v>3.6013423242402496</v>
      </c>
      <c r="G85">
        <v>5.3082126315566711</v>
      </c>
      <c r="H85">
        <f t="shared" si="7"/>
        <v>3.9858888224835689</v>
      </c>
      <c r="I85">
        <f t="shared" si="8"/>
        <v>1.3223238090731022</v>
      </c>
      <c r="J85">
        <f t="shared" si="9"/>
        <v>4.6820710041210987</v>
      </c>
      <c r="K85">
        <f t="shared" si="10"/>
        <v>4.8888264346751384</v>
      </c>
      <c r="L85">
        <f t="shared" si="10"/>
        <v>3.9772992200203952</v>
      </c>
      <c r="M85">
        <f t="shared" si="10"/>
        <v>0.91152721465474329</v>
      </c>
    </row>
    <row r="86" spans="5:13" x14ac:dyDescent="0.25">
      <c r="E86">
        <v>81</v>
      </c>
      <c r="F86">
        <v>2.2526060193777084</v>
      </c>
      <c r="G86">
        <v>4.5126833002577769</v>
      </c>
      <c r="H86">
        <f t="shared" si="7"/>
        <v>3.9966085423374884</v>
      </c>
      <c r="I86">
        <f t="shared" si="8"/>
        <v>0.51607475792028845</v>
      </c>
      <c r="J86">
        <f t="shared" si="9"/>
        <v>4.6904951987962704</v>
      </c>
      <c r="K86">
        <f t="shared" si="10"/>
        <v>4.2111255525960587</v>
      </c>
      <c r="L86">
        <f t="shared" si="10"/>
        <v>3.9772322647478284</v>
      </c>
      <c r="M86">
        <f t="shared" si="10"/>
        <v>0.23389328784823027</v>
      </c>
    </row>
    <row r="87" spans="5:13" x14ac:dyDescent="0.25">
      <c r="E87">
        <v>82</v>
      </c>
      <c r="F87">
        <v>4.0622719653620152</v>
      </c>
      <c r="G87">
        <v>3.155170371523127</v>
      </c>
      <c r="H87">
        <f t="shared" si="7"/>
        <v>3.9822253661004496</v>
      </c>
      <c r="I87">
        <f t="shared" si="8"/>
        <v>-0.82705499457732268</v>
      </c>
      <c r="J87">
        <f t="shared" si="9"/>
        <v>4.7097503385011805</v>
      </c>
      <c r="K87">
        <f t="shared" si="10"/>
        <v>3.9475357981282286</v>
      </c>
      <c r="L87">
        <f t="shared" si="10"/>
        <v>3.9770792254156473</v>
      </c>
      <c r="M87">
        <f t="shared" si="10"/>
        <v>-2.9543427287418655E-2</v>
      </c>
    </row>
    <row r="88" spans="5:13" x14ac:dyDescent="0.25">
      <c r="E88">
        <v>83</v>
      </c>
      <c r="F88">
        <v>4.12097075341444</v>
      </c>
      <c r="G88">
        <v>3.5334587765682954</v>
      </c>
      <c r="H88">
        <f t="shared" si="7"/>
        <v>3.981758829712708</v>
      </c>
      <c r="I88">
        <f t="shared" si="8"/>
        <v>-0.44830005314441257</v>
      </c>
      <c r="J88">
        <f t="shared" si="9"/>
        <v>4.7355743036896456</v>
      </c>
      <c r="K88">
        <f t="shared" si="10"/>
        <v>1.9645963321672752</v>
      </c>
      <c r="L88">
        <f t="shared" si="10"/>
        <v>3.9768739772353028</v>
      </c>
      <c r="M88">
        <f t="shared" si="10"/>
        <v>-2.0122776450680275</v>
      </c>
    </row>
    <row r="89" spans="5:13" x14ac:dyDescent="0.25">
      <c r="E89">
        <v>84</v>
      </c>
      <c r="F89">
        <v>3.2947687132982537</v>
      </c>
      <c r="G89">
        <v>3.1074196259432938</v>
      </c>
      <c r="H89">
        <f t="shared" si="7"/>
        <v>3.9883254612928414</v>
      </c>
      <c r="I89">
        <f t="shared" si="8"/>
        <v>-0.88090583534954758</v>
      </c>
      <c r="J89">
        <f t="shared" si="9"/>
        <v>4.746547357266536</v>
      </c>
      <c r="K89">
        <f t="shared" si="10"/>
        <v>2.0548727762652561</v>
      </c>
      <c r="L89">
        <f t="shared" si="10"/>
        <v>3.9767867637007797</v>
      </c>
      <c r="M89">
        <f t="shared" si="10"/>
        <v>-1.9219139874355236</v>
      </c>
    </row>
    <row r="90" spans="5:13" x14ac:dyDescent="0.25">
      <c r="E90">
        <v>85</v>
      </c>
      <c r="F90">
        <v>3.9646115611540154</v>
      </c>
      <c r="G90">
        <v>5.3738144843955524</v>
      </c>
      <c r="H90">
        <f t="shared" si="7"/>
        <v>3.983001568364863</v>
      </c>
      <c r="I90">
        <f t="shared" si="8"/>
        <v>1.3908129160306895</v>
      </c>
      <c r="J90">
        <f t="shared" si="9"/>
        <v>4.7829294190742075</v>
      </c>
      <c r="K90">
        <f t="shared" si="10"/>
        <v>4.6922437023604289</v>
      </c>
      <c r="L90">
        <f t="shared" si="10"/>
        <v>3.9764976000526446</v>
      </c>
      <c r="M90">
        <f t="shared" si="10"/>
        <v>0.71574610230778424</v>
      </c>
    </row>
    <row r="91" spans="5:13" x14ac:dyDescent="0.25">
      <c r="E91">
        <v>86</v>
      </c>
      <c r="F91">
        <v>5.4138231563265435</v>
      </c>
      <c r="G91">
        <v>4.4632181571651017</v>
      </c>
      <c r="H91">
        <f t="shared" si="7"/>
        <v>3.9714832736075456</v>
      </c>
      <c r="I91">
        <f t="shared" si="8"/>
        <v>0.49173488355755612</v>
      </c>
      <c r="J91">
        <f t="shared" si="9"/>
        <v>4.8161032383213751</v>
      </c>
      <c r="K91">
        <f t="shared" si="10"/>
        <v>4.4664570951717906</v>
      </c>
      <c r="L91">
        <f t="shared" si="10"/>
        <v>3.9762339354300407</v>
      </c>
      <c r="M91">
        <f t="shared" si="10"/>
        <v>0.4902231597417499</v>
      </c>
    </row>
    <row r="92" spans="5:13" x14ac:dyDescent="0.25">
      <c r="E92">
        <v>87</v>
      </c>
      <c r="F92">
        <v>4.2749573013716144</v>
      </c>
      <c r="G92">
        <v>2.8933404893032275</v>
      </c>
      <c r="H92">
        <f t="shared" si="7"/>
        <v>3.9805349487736232</v>
      </c>
      <c r="I92">
        <f t="shared" si="8"/>
        <v>-1.0871944594703957</v>
      </c>
      <c r="J92">
        <f t="shared" si="9"/>
        <v>4.892353000381263</v>
      </c>
      <c r="K92">
        <f t="shared" si="10"/>
        <v>5.7605725588509813</v>
      </c>
      <c r="L92">
        <f t="shared" si="10"/>
        <v>3.9756279043732183</v>
      </c>
      <c r="M92">
        <f t="shared" si="10"/>
        <v>1.784944654477763</v>
      </c>
    </row>
    <row r="93" spans="5:13" x14ac:dyDescent="0.25">
      <c r="E93">
        <v>88</v>
      </c>
      <c r="F93">
        <v>3.6171959537605289</v>
      </c>
      <c r="G93">
        <v>4.2340243554499466</v>
      </c>
      <c r="H93">
        <f t="shared" si="7"/>
        <v>3.9857628182627938</v>
      </c>
      <c r="I93">
        <f t="shared" si="8"/>
        <v>0.24826153718715283</v>
      </c>
      <c r="J93">
        <f t="shared" si="9"/>
        <v>4.9411473911313806</v>
      </c>
      <c r="K93">
        <f t="shared" si="10"/>
        <v>4.3359616584930336</v>
      </c>
      <c r="L93">
        <f t="shared" si="10"/>
        <v>3.9752400878686891</v>
      </c>
      <c r="M93">
        <f t="shared" si="10"/>
        <v>0.36072157062434451</v>
      </c>
    </row>
    <row r="94" spans="5:13" x14ac:dyDescent="0.25">
      <c r="E94">
        <v>89</v>
      </c>
      <c r="F94">
        <v>5.1171641745022498</v>
      </c>
      <c r="G94">
        <v>4.0373017883248394</v>
      </c>
      <c r="H94">
        <f t="shared" si="7"/>
        <v>3.9738411112114127</v>
      </c>
      <c r="I94">
        <f t="shared" si="8"/>
        <v>6.3460677113426733E-2</v>
      </c>
      <c r="J94">
        <f t="shared" si="9"/>
        <v>4.964028004091233</v>
      </c>
      <c r="K94">
        <f t="shared" si="10"/>
        <v>5.0209873835265171</v>
      </c>
      <c r="L94">
        <f t="shared" si="10"/>
        <v>3.9750582333726459</v>
      </c>
      <c r="M94">
        <f t="shared" si="10"/>
        <v>1.0459291501538712</v>
      </c>
    </row>
    <row r="95" spans="5:13" x14ac:dyDescent="0.25">
      <c r="E95">
        <v>90</v>
      </c>
      <c r="F95">
        <v>3.2665289028082043</v>
      </c>
      <c r="G95">
        <v>3.6854921846534126</v>
      </c>
      <c r="H95">
        <f t="shared" si="7"/>
        <v>3.9885499105466278</v>
      </c>
      <c r="I95">
        <f t="shared" si="8"/>
        <v>-0.30305772589321522</v>
      </c>
      <c r="J95">
        <f t="shared" si="9"/>
        <v>5.0474991540831979</v>
      </c>
      <c r="K95">
        <f t="shared" si="10"/>
        <v>3.2006462434801506</v>
      </c>
      <c r="L95">
        <f t="shared" si="10"/>
        <v>3.9743948069188813</v>
      </c>
      <c r="M95">
        <f t="shared" si="10"/>
        <v>-0.77374856343873066</v>
      </c>
    </row>
    <row r="96" spans="5:13" x14ac:dyDescent="0.25">
      <c r="E96">
        <v>91</v>
      </c>
      <c r="F96">
        <v>4.6904951987962704</v>
      </c>
      <c r="G96">
        <v>4.2111255525960587</v>
      </c>
      <c r="H96">
        <f t="shared" si="7"/>
        <v>3.9772322647478284</v>
      </c>
      <c r="I96">
        <f t="shared" si="8"/>
        <v>0.23389328784823027</v>
      </c>
      <c r="J96">
        <f t="shared" si="9"/>
        <v>5.0474991540831979</v>
      </c>
      <c r="K96">
        <f t="shared" si="10"/>
        <v>3.2006462434801506</v>
      </c>
      <c r="L96">
        <f t="shared" si="10"/>
        <v>3.9743948069188813</v>
      </c>
      <c r="M96">
        <f t="shared" si="10"/>
        <v>-0.77374856343873066</v>
      </c>
    </row>
    <row r="97" spans="2:13" x14ac:dyDescent="0.25">
      <c r="E97">
        <v>92</v>
      </c>
      <c r="F97">
        <v>3.9862689037399832</v>
      </c>
      <c r="G97">
        <v>3.1807976584823336</v>
      </c>
      <c r="H97">
        <f t="shared" si="7"/>
        <v>3.982829436388831</v>
      </c>
      <c r="I97">
        <f t="shared" si="8"/>
        <v>-0.80203177790649738</v>
      </c>
      <c r="J97">
        <f t="shared" si="9"/>
        <v>5.0690587259887252</v>
      </c>
      <c r="K97">
        <f t="shared" si="10"/>
        <v>3.8002817847009283</v>
      </c>
      <c r="L97">
        <f t="shared" si="10"/>
        <v>3.9742234520215867</v>
      </c>
      <c r="M97">
        <f t="shared" si="10"/>
        <v>-0.17394166732065841</v>
      </c>
    </row>
    <row r="98" spans="2:13" x14ac:dyDescent="0.25">
      <c r="E98">
        <v>93</v>
      </c>
      <c r="F98">
        <v>3.5717621459334623</v>
      </c>
      <c r="G98">
        <v>5.1210272532480303</v>
      </c>
      <c r="H98">
        <f t="shared" si="7"/>
        <v>3.9861239249446907</v>
      </c>
      <c r="I98">
        <f t="shared" si="8"/>
        <v>1.1349033283033396</v>
      </c>
      <c r="J98">
        <f t="shared" si="9"/>
        <v>5.082705693988828</v>
      </c>
      <c r="K98">
        <f t="shared" si="10"/>
        <v>5.3943463272880763</v>
      </c>
      <c r="L98">
        <f t="shared" si="10"/>
        <v>3.9741149862871881</v>
      </c>
      <c r="M98">
        <f t="shared" si="10"/>
        <v>1.4202313410008882</v>
      </c>
    </row>
    <row r="99" spans="2:13" x14ac:dyDescent="0.25">
      <c r="E99">
        <v>94</v>
      </c>
      <c r="F99">
        <v>5.1983502190560102</v>
      </c>
      <c r="G99">
        <v>3.6283668224350549</v>
      </c>
      <c r="H99">
        <f t="shared" si="7"/>
        <v>3.9731958467141744</v>
      </c>
      <c r="I99">
        <f t="shared" si="8"/>
        <v>-0.34482902427911943</v>
      </c>
      <c r="J99">
        <f t="shared" si="9"/>
        <v>5.1171641745022498</v>
      </c>
      <c r="K99">
        <f t="shared" si="10"/>
        <v>4.0373017883248394</v>
      </c>
      <c r="L99">
        <f t="shared" si="10"/>
        <v>3.9738411112114127</v>
      </c>
      <c r="M99">
        <f t="shared" si="10"/>
        <v>6.3460677113426733E-2</v>
      </c>
    </row>
    <row r="100" spans="2:13" x14ac:dyDescent="0.25">
      <c r="E100">
        <v>95</v>
      </c>
      <c r="F100">
        <v>4.7097503385011805</v>
      </c>
      <c r="G100">
        <v>3.9475357981282286</v>
      </c>
      <c r="H100">
        <f t="shared" si="7"/>
        <v>3.9770792254156473</v>
      </c>
      <c r="I100">
        <f t="shared" si="8"/>
        <v>-2.9543427287418655E-2</v>
      </c>
      <c r="J100">
        <f t="shared" si="9"/>
        <v>5.1983502190560102</v>
      </c>
      <c r="K100">
        <f t="shared" si="10"/>
        <v>3.6283668224350549</v>
      </c>
      <c r="L100">
        <f t="shared" si="10"/>
        <v>3.9731958467141744</v>
      </c>
      <c r="M100">
        <f t="shared" si="10"/>
        <v>-0.34482902427911943</v>
      </c>
    </row>
    <row r="101" spans="2:13" x14ac:dyDescent="0.25">
      <c r="E101">
        <v>96</v>
      </c>
      <c r="F101">
        <v>5.0474991540831979</v>
      </c>
      <c r="G101">
        <v>4.3671289050544146</v>
      </c>
      <c r="H101">
        <f t="shared" si="7"/>
        <v>3.9743948069188813</v>
      </c>
      <c r="I101">
        <f t="shared" si="8"/>
        <v>0.39273409813553339</v>
      </c>
      <c r="J101">
        <f t="shared" si="9"/>
        <v>5.2135456017858814</v>
      </c>
      <c r="K101">
        <f t="shared" si="10"/>
        <v>3.7937993612140417</v>
      </c>
      <c r="L101">
        <f t="shared" si="10"/>
        <v>3.9730750742211747</v>
      </c>
      <c r="M101">
        <f t="shared" si="10"/>
        <v>-0.17927571300713296</v>
      </c>
    </row>
    <row r="102" spans="2:13" x14ac:dyDescent="0.25">
      <c r="E102">
        <v>97</v>
      </c>
      <c r="F102">
        <v>4.1433500074199401</v>
      </c>
      <c r="G102">
        <v>3.7494319359248038</v>
      </c>
      <c r="H102">
        <f t="shared" si="7"/>
        <v>3.9815809600041421</v>
      </c>
      <c r="I102">
        <f t="shared" si="8"/>
        <v>-0.23214902407933824</v>
      </c>
      <c r="J102">
        <f t="shared" si="9"/>
        <v>5.2206055544083938</v>
      </c>
      <c r="K102">
        <f t="shared" si="10"/>
        <v>3.6709914285020204</v>
      </c>
      <c r="L102">
        <f t="shared" si="10"/>
        <v>3.9730189619077283</v>
      </c>
      <c r="M102">
        <f t="shared" si="10"/>
        <v>-0.30202753340570787</v>
      </c>
    </row>
    <row r="103" spans="2:13" x14ac:dyDescent="0.25">
      <c r="E103">
        <v>98</v>
      </c>
      <c r="F103">
        <v>3.4294671523675788</v>
      </c>
      <c r="G103">
        <v>3.6805854607373476</v>
      </c>
      <c r="H103">
        <f t="shared" si="7"/>
        <v>3.9872548817241165</v>
      </c>
      <c r="I103">
        <f t="shared" si="8"/>
        <v>-0.30666942098676886</v>
      </c>
      <c r="J103">
        <f t="shared" si="9"/>
        <v>5.4138231563265435</v>
      </c>
      <c r="K103">
        <f t="shared" si="10"/>
        <v>4.4632181571651017</v>
      </c>
      <c r="L103">
        <f t="shared" si="10"/>
        <v>3.9714832736075456</v>
      </c>
      <c r="M103">
        <f t="shared" si="10"/>
        <v>0.49173488355755612</v>
      </c>
    </row>
    <row r="104" spans="2:13" x14ac:dyDescent="0.25">
      <c r="E104">
        <v>99</v>
      </c>
      <c r="F104">
        <v>3.8137639067863347</v>
      </c>
      <c r="G104">
        <v>3.0668038662988693</v>
      </c>
      <c r="H104">
        <f t="shared" si="7"/>
        <v>3.9842005014621722</v>
      </c>
      <c r="I104">
        <f t="shared" si="8"/>
        <v>-0.91739663516330294</v>
      </c>
      <c r="J104">
        <f t="shared" si="9"/>
        <v>5.7939737517735921</v>
      </c>
      <c r="K104">
        <f t="shared" si="10"/>
        <v>4.8401389095524792</v>
      </c>
      <c r="L104">
        <f t="shared" si="10"/>
        <v>3.9684618469055275</v>
      </c>
      <c r="M104">
        <f t="shared" si="10"/>
        <v>0.87167706264695166</v>
      </c>
    </row>
    <row r="105" spans="2:13" x14ac:dyDescent="0.25">
      <c r="E105">
        <v>100</v>
      </c>
      <c r="F105">
        <v>2.7144906299363356</v>
      </c>
      <c r="G105">
        <v>4.4274841103324434</v>
      </c>
      <c r="H105">
        <f t="shared" si="7"/>
        <v>3.9929374958829853</v>
      </c>
      <c r="I105">
        <f t="shared" si="8"/>
        <v>0.43454661444945808</v>
      </c>
      <c r="J105">
        <f t="shared" si="9"/>
        <v>6.4578548618592322</v>
      </c>
      <c r="K105">
        <f t="shared" si="10"/>
        <v>4.2526212483644485</v>
      </c>
      <c r="L105">
        <f t="shared" si="10"/>
        <v>3.9631853377089037</v>
      </c>
      <c r="M105">
        <f t="shared" si="10"/>
        <v>0.28943591065554486</v>
      </c>
    </row>
    <row r="106" spans="2:13" x14ac:dyDescent="0.25">
      <c r="B106" s="1"/>
    </row>
    <row r="107" spans="2:13" x14ac:dyDescent="0.25">
      <c r="B107" s="1"/>
    </row>
    <row r="108" spans="2:13" x14ac:dyDescent="0.25">
      <c r="B108" s="1"/>
    </row>
    <row r="109" spans="2:13" x14ac:dyDescent="0.25">
      <c r="B109" s="1"/>
    </row>
    <row r="110" spans="2:13" x14ac:dyDescent="0.25">
      <c r="B110" s="1"/>
    </row>
    <row r="111" spans="2:13" x14ac:dyDescent="0.25">
      <c r="B111" s="1"/>
    </row>
    <row r="112" spans="2:13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</sheetData>
  <mergeCells count="4">
    <mergeCell ref="J4:M4"/>
    <mergeCell ref="A12:C13"/>
    <mergeCell ref="A21:C22"/>
    <mergeCell ref="A31:A42"/>
  </mergeCells>
  <phoneticPr fontId="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05"/>
  <sheetViews>
    <sheetView tabSelected="1" workbookViewId="0">
      <selection activeCell="H14" sqref="H14"/>
    </sheetView>
  </sheetViews>
  <sheetFormatPr defaultRowHeight="13.2" x14ac:dyDescent="0.25"/>
  <cols>
    <col min="1" max="1" width="14.6640625" customWidth="1"/>
  </cols>
  <sheetData>
    <row r="1" spans="2:21" ht="12.75" customHeight="1" x14ac:dyDescent="0.25">
      <c r="G1" s="8" t="s">
        <v>32</v>
      </c>
      <c r="H1" s="8"/>
      <c r="I1" s="4">
        <v>1</v>
      </c>
      <c r="J1" s="4"/>
      <c r="K1" s="8" t="s">
        <v>31</v>
      </c>
      <c r="L1" s="8"/>
      <c r="M1">
        <f>Q25</f>
        <v>1.2991070734476298</v>
      </c>
    </row>
    <row r="2" spans="2:21" ht="12.75" customHeight="1" x14ac:dyDescent="0.25">
      <c r="D2" t="s">
        <v>3</v>
      </c>
    </row>
    <row r="3" spans="2:21" x14ac:dyDescent="0.25">
      <c r="D3" t="s">
        <v>2</v>
      </c>
    </row>
    <row r="4" spans="2:21" ht="12.75" customHeight="1" x14ac:dyDescent="0.25">
      <c r="F4" s="11"/>
      <c r="G4" s="12" t="s">
        <v>30</v>
      </c>
      <c r="H4" s="12"/>
      <c r="I4" s="12"/>
      <c r="J4" s="13"/>
      <c r="K4" s="14" t="s">
        <v>31</v>
      </c>
      <c r="L4" s="14"/>
      <c r="M4" s="14"/>
    </row>
    <row r="5" spans="2:21" ht="15.6" x14ac:dyDescent="0.3">
      <c r="B5" s="2" t="s">
        <v>5</v>
      </c>
      <c r="C5" s="9" t="s">
        <v>0</v>
      </c>
      <c r="D5" s="9"/>
      <c r="E5" s="2" t="s">
        <v>1</v>
      </c>
      <c r="F5" s="2" t="s">
        <v>23</v>
      </c>
      <c r="G5" s="9" t="s">
        <v>24</v>
      </c>
      <c r="H5" s="9"/>
      <c r="I5" s="2" t="s">
        <v>25</v>
      </c>
      <c r="J5" s="2" t="s">
        <v>23</v>
      </c>
      <c r="K5" s="9" t="s">
        <v>47</v>
      </c>
      <c r="L5" s="9"/>
      <c r="M5" s="2" t="s">
        <v>48</v>
      </c>
      <c r="N5" s="2"/>
      <c r="O5" t="s">
        <v>28</v>
      </c>
      <c r="Q5" t="s">
        <v>26</v>
      </c>
    </row>
    <row r="6" spans="2:21" ht="12.75" customHeight="1" x14ac:dyDescent="0.25">
      <c r="B6">
        <v>1</v>
      </c>
      <c r="C6">
        <v>1</v>
      </c>
      <c r="D6">
        <v>2.0538541421992704</v>
      </c>
      <c r="E6">
        <v>4.3602644937927835</v>
      </c>
      <c r="F6">
        <f t="shared" ref="F6:F37" si="0">D6^alpha</f>
        <v>2.0538541421992704</v>
      </c>
      <c r="G6">
        <f>C6/SQRT($F6)</f>
        <v>0.69777467138785654</v>
      </c>
      <c r="H6">
        <f>D6/SQRT($F6)</f>
        <v>1.433127399151684</v>
      </c>
      <c r="I6">
        <f>E6/SQRT($F6)</f>
        <v>3.0424821243203981</v>
      </c>
      <c r="J6">
        <f>D6^alphahat</f>
        <v>2.5471902048868977</v>
      </c>
      <c r="K6">
        <f>C6/SQRT($J6)</f>
        <v>0.62656958861641954</v>
      </c>
      <c r="L6">
        <f t="shared" ref="L6:M6" si="1">D6/SQRT($J6)</f>
        <v>1.2868825449559262</v>
      </c>
      <c r="M6">
        <f t="shared" si="1"/>
        <v>2.7320091301345251</v>
      </c>
      <c r="O6">
        <f>LN(Dati!I6^2)</f>
        <v>-2.0318007594548666</v>
      </c>
      <c r="Q6" t="s">
        <v>19</v>
      </c>
      <c r="U6" s="3" t="s">
        <v>46</v>
      </c>
    </row>
    <row r="7" spans="2:21" x14ac:dyDescent="0.25">
      <c r="B7">
        <v>2</v>
      </c>
      <c r="C7">
        <v>1</v>
      </c>
      <c r="D7">
        <v>4.7829294190742075</v>
      </c>
      <c r="E7">
        <v>4.6922437023604289</v>
      </c>
      <c r="F7">
        <f t="shared" si="0"/>
        <v>4.7829294190742075</v>
      </c>
      <c r="G7">
        <f t="shared" ref="G7:G70" si="2">C7/SQRT($F7)</f>
        <v>0.45724926278913597</v>
      </c>
      <c r="H7">
        <f t="shared" ref="H7:H70" si="3">D7/SQRT($F7)</f>
        <v>2.1869909508441516</v>
      </c>
      <c r="I7">
        <f t="shared" ref="I7:I70" si="4">E7/SQRT($F7)</f>
        <v>2.145524973731272</v>
      </c>
      <c r="J7">
        <f>D7^alphahat</f>
        <v>7.6382742395843923</v>
      </c>
      <c r="K7">
        <f t="shared" ref="K7:K70" si="5">C7/SQRT($J7)</f>
        <v>0.36182817070907047</v>
      </c>
      <c r="L7">
        <f t="shared" ref="L7:L70" si="6">D7/SQRT($J7)</f>
        <v>1.7305986023342177</v>
      </c>
      <c r="M7">
        <f t="shared" ref="M7:M70" si="7">E7/SQRT($J7)</f>
        <v>1.6977859553462302</v>
      </c>
      <c r="O7">
        <f>LN(Dati!I7^2)</f>
        <v>-0.66885956124870105</v>
      </c>
      <c r="Q7">
        <f t="array" ref="Q7:R11">LINEST(E6:E105,D6:D105,1,1)</f>
        <v>-7.9479730880472037E-3</v>
      </c>
      <c r="R7">
        <v>4.0145121943574757</v>
      </c>
      <c r="U7">
        <f>R7</f>
        <v>4.0145121943574757</v>
      </c>
    </row>
    <row r="8" spans="2:21" x14ac:dyDescent="0.25">
      <c r="B8">
        <v>3</v>
      </c>
      <c r="C8">
        <v>1</v>
      </c>
      <c r="D8">
        <v>2.4118267093435861</v>
      </c>
      <c r="E8">
        <v>4.6694801868434297</v>
      </c>
      <c r="F8">
        <f t="shared" si="0"/>
        <v>2.4118267093435861</v>
      </c>
      <c r="G8">
        <f t="shared" si="2"/>
        <v>0.64391263917473696</v>
      </c>
      <c r="H8">
        <f t="shared" si="3"/>
        <v>1.5530057016455499</v>
      </c>
      <c r="I8">
        <f t="shared" si="4"/>
        <v>3.0067373106844966</v>
      </c>
      <c r="J8">
        <f>D8^alphahat</f>
        <v>3.138401650305473</v>
      </c>
      <c r="K8">
        <f t="shared" si="5"/>
        <v>0.5644763335595061</v>
      </c>
      <c r="L8">
        <f t="shared" si="6"/>
        <v>1.361419098071156</v>
      </c>
      <c r="M8">
        <f t="shared" si="7"/>
        <v>2.6358110554981367</v>
      </c>
      <c r="O8">
        <f>LN(Dati!I8^2)</f>
        <v>-0.78864347466347495</v>
      </c>
      <c r="Q8">
        <v>9.9570658385079017E-2</v>
      </c>
      <c r="R8">
        <v>0.39936394156550264</v>
      </c>
      <c r="U8">
        <f>Q7</f>
        <v>-7.9479730880472037E-3</v>
      </c>
    </row>
    <row r="9" spans="2:21" x14ac:dyDescent="0.25">
      <c r="B9">
        <v>4</v>
      </c>
      <c r="C9">
        <v>1</v>
      </c>
      <c r="D9">
        <v>4.3782815838349052</v>
      </c>
      <c r="E9">
        <v>3.3292749422835186</v>
      </c>
      <c r="F9">
        <f t="shared" si="0"/>
        <v>4.3782815838349052</v>
      </c>
      <c r="G9">
        <f t="shared" si="2"/>
        <v>0.47791224200687238</v>
      </c>
      <c r="H9">
        <f t="shared" si="3"/>
        <v>2.0924343678679396</v>
      </c>
      <c r="I9">
        <f t="shared" si="4"/>
        <v>1.5911012519240171</v>
      </c>
      <c r="J9">
        <f>D9^alphahat</f>
        <v>6.809608733420097</v>
      </c>
      <c r="K9">
        <f t="shared" si="5"/>
        <v>0.38321184144054754</v>
      </c>
      <c r="L9">
        <f t="shared" si="6"/>
        <v>1.677809348086611</v>
      </c>
      <c r="M9">
        <f t="shared" si="7"/>
        <v>1.2758175812943398</v>
      </c>
      <c r="O9">
        <f>LN(Dati!I9^2)</f>
        <v>-0.86021617114899296</v>
      </c>
      <c r="Q9">
        <v>6.5012326403529646E-5</v>
      </c>
      <c r="R9">
        <v>0.90884693424495155</v>
      </c>
    </row>
    <row r="10" spans="2:21" x14ac:dyDescent="0.25">
      <c r="B10">
        <v>5</v>
      </c>
      <c r="C10">
        <v>1</v>
      </c>
      <c r="D10">
        <v>3.6236078914080281</v>
      </c>
      <c r="E10">
        <v>3.6372048371995334</v>
      </c>
      <c r="F10">
        <f t="shared" si="0"/>
        <v>3.6236078914080281</v>
      </c>
      <c r="G10">
        <f t="shared" si="2"/>
        <v>0.52532661170297668</v>
      </c>
      <c r="H10">
        <f t="shared" si="3"/>
        <v>1.9035776557335473</v>
      </c>
      <c r="I10">
        <f t="shared" si="4"/>
        <v>1.9107204931957078</v>
      </c>
      <c r="J10">
        <f>D10^alphahat</f>
        <v>5.3257930157665765</v>
      </c>
      <c r="K10">
        <f t="shared" si="5"/>
        <v>0.4333191255943471</v>
      </c>
      <c r="L10">
        <f t="shared" si="6"/>
        <v>1.5701786030017026</v>
      </c>
      <c r="M10">
        <f t="shared" si="7"/>
        <v>1.5760704196628315</v>
      </c>
      <c r="O10">
        <f>LN(Dati!I10^2)</f>
        <v>-2.1081938158718088</v>
      </c>
      <c r="Q10">
        <v>6.3716222215294905E-3</v>
      </c>
      <c r="R10">
        <v>98</v>
      </c>
      <c r="T10" s="3" t="s">
        <v>52</v>
      </c>
    </row>
    <row r="11" spans="2:21" x14ac:dyDescent="0.25">
      <c r="B11">
        <v>6</v>
      </c>
      <c r="C11">
        <v>1</v>
      </c>
      <c r="D11">
        <v>4.6820710041210987</v>
      </c>
      <c r="E11">
        <v>4.8888264346751384</v>
      </c>
      <c r="F11">
        <f t="shared" si="0"/>
        <v>4.6820710041210987</v>
      </c>
      <c r="G11">
        <f t="shared" si="2"/>
        <v>0.46214791946295347</v>
      </c>
      <c r="H11">
        <f t="shared" si="3"/>
        <v>2.1638093733323873</v>
      </c>
      <c r="I11">
        <f t="shared" si="4"/>
        <v>2.2593609654006039</v>
      </c>
      <c r="J11">
        <f>D11^alphahat</f>
        <v>7.4296908362485272</v>
      </c>
      <c r="K11">
        <f t="shared" si="5"/>
        <v>0.36687205201180573</v>
      </c>
      <c r="L11">
        <f t="shared" si="6"/>
        <v>1.7177209969468832</v>
      </c>
      <c r="M11">
        <f t="shared" si="7"/>
        <v>1.7935737860188281</v>
      </c>
      <c r="O11">
        <f>LN(Dati!I11^2)</f>
        <v>-0.18526765661992164</v>
      </c>
      <c r="Q11">
        <v>5.2629774762209536E-3</v>
      </c>
      <c r="R11">
        <v>80.94826948887183</v>
      </c>
    </row>
    <row r="12" spans="2:21" ht="13.2" customHeight="1" x14ac:dyDescent="0.25">
      <c r="B12">
        <v>7</v>
      </c>
      <c r="C12">
        <v>1</v>
      </c>
      <c r="D12">
        <v>6.4578548618592322</v>
      </c>
      <c r="E12">
        <v>4.2526212483644485</v>
      </c>
      <c r="F12">
        <f t="shared" si="0"/>
        <v>6.4578548618592322</v>
      </c>
      <c r="G12">
        <f t="shared" si="2"/>
        <v>0.39351007851564324</v>
      </c>
      <c r="H12">
        <f t="shared" si="3"/>
        <v>2.5412309737328549</v>
      </c>
      <c r="I12">
        <f t="shared" si="4"/>
        <v>1.6734493213411867</v>
      </c>
      <c r="J12">
        <f>D12^alphahat</f>
        <v>11.282138189366586</v>
      </c>
      <c r="K12">
        <f t="shared" si="5"/>
        <v>0.29771745139067718</v>
      </c>
      <c r="L12">
        <f t="shared" si="6"/>
        <v>1.9226160909236243</v>
      </c>
      <c r="M12">
        <f t="shared" si="7"/>
        <v>1.2660795597929038</v>
      </c>
      <c r="O12">
        <f>LN(Dati!I12^2)</f>
        <v>-2.4796427718105991</v>
      </c>
    </row>
    <row r="13" spans="2:21" x14ac:dyDescent="0.25">
      <c r="B13">
        <v>8</v>
      </c>
      <c r="C13">
        <v>1</v>
      </c>
      <c r="D13">
        <v>2.9333764460752718</v>
      </c>
      <c r="E13">
        <v>4.024214159566327</v>
      </c>
      <c r="F13">
        <f t="shared" si="0"/>
        <v>2.9333764460752718</v>
      </c>
      <c r="G13">
        <f t="shared" si="2"/>
        <v>0.58386991741536098</v>
      </c>
      <c r="H13">
        <f t="shared" si="3"/>
        <v>1.7127102633181341</v>
      </c>
      <c r="I13">
        <f t="shared" si="4"/>
        <v>2.3496175890077176</v>
      </c>
      <c r="J13">
        <f>D13^alphahat</f>
        <v>4.0472573035404169</v>
      </c>
      <c r="K13">
        <f t="shared" si="5"/>
        <v>0.49707233443487847</v>
      </c>
      <c r="L13">
        <f t="shared" si="6"/>
        <v>1.4581002778269228</v>
      </c>
      <c r="M13">
        <f t="shared" si="7"/>
        <v>2.000325526561527</v>
      </c>
      <c r="O13">
        <f>LN(Dati!I13^2)</f>
        <v>-6.8215040287105673</v>
      </c>
    </row>
    <row r="14" spans="2:21" x14ac:dyDescent="0.25">
      <c r="B14">
        <v>9</v>
      </c>
      <c r="C14">
        <v>1</v>
      </c>
      <c r="D14">
        <v>4.4058733793499414</v>
      </c>
      <c r="E14">
        <v>3.3493543115619104</v>
      </c>
      <c r="F14">
        <f t="shared" si="0"/>
        <v>4.4058733793499414</v>
      </c>
      <c r="G14">
        <f t="shared" si="2"/>
        <v>0.47641342830138911</v>
      </c>
      <c r="H14">
        <f t="shared" si="3"/>
        <v>2.0990172413179322</v>
      </c>
      <c r="I14">
        <f t="shared" si="4"/>
        <v>1.5956773701672486</v>
      </c>
      <c r="J14">
        <f>D14^alphahat</f>
        <v>6.8654110079422042</v>
      </c>
      <c r="K14">
        <f t="shared" si="5"/>
        <v>0.38165128501587958</v>
      </c>
      <c r="L14">
        <f t="shared" si="6"/>
        <v>1.681507236846161</v>
      </c>
      <c r="M14">
        <f t="shared" si="7"/>
        <v>1.2782853769810798</v>
      </c>
      <c r="O14">
        <f>LN(Dati!I14^2)</f>
        <v>-0.92362614405889132</v>
      </c>
    </row>
    <row r="15" spans="2:21" x14ac:dyDescent="0.25">
      <c r="B15">
        <v>10</v>
      </c>
      <c r="C15">
        <v>1</v>
      </c>
      <c r="D15">
        <v>3.9149463292269502</v>
      </c>
      <c r="E15">
        <v>5.2493046597228386</v>
      </c>
      <c r="F15">
        <f t="shared" si="0"/>
        <v>3.9149463292269502</v>
      </c>
      <c r="G15">
        <f t="shared" si="2"/>
        <v>0.50540216001270377</v>
      </c>
      <c r="H15">
        <f t="shared" si="3"/>
        <v>1.9786223311251065</v>
      </c>
      <c r="I15">
        <f t="shared" si="4"/>
        <v>2.6530099135886736</v>
      </c>
      <c r="J15">
        <f>D15^alphahat</f>
        <v>5.8886303877657094</v>
      </c>
      <c r="K15">
        <f t="shared" si="5"/>
        <v>0.41209073659876361</v>
      </c>
      <c r="L15">
        <f t="shared" si="6"/>
        <v>1.6133131165557595</v>
      </c>
      <c r="M15">
        <f t="shared" si="7"/>
        <v>2.1631898238565066</v>
      </c>
      <c r="O15">
        <f>LN(Dati!I15^2)</f>
        <v>0.47157986089400095</v>
      </c>
      <c r="Q15" t="s">
        <v>27</v>
      </c>
    </row>
    <row r="16" spans="2:21" x14ac:dyDescent="0.25">
      <c r="B16">
        <v>11</v>
      </c>
      <c r="C16">
        <v>1</v>
      </c>
      <c r="D16">
        <v>4.5552078619075473</v>
      </c>
      <c r="E16">
        <v>4.455567032986437</v>
      </c>
      <c r="F16">
        <f t="shared" si="0"/>
        <v>4.5552078619075473</v>
      </c>
      <c r="G16">
        <f t="shared" si="2"/>
        <v>0.468539166163428</v>
      </c>
      <c r="H16">
        <f t="shared" si="3"/>
        <v>2.1342932933192538</v>
      </c>
      <c r="I16">
        <f t="shared" si="4"/>
        <v>2.0876076624207238</v>
      </c>
      <c r="J16">
        <f>D16^alphahat</f>
        <v>7.1692324144605335</v>
      </c>
      <c r="K16">
        <f t="shared" si="5"/>
        <v>0.37347683533398979</v>
      </c>
      <c r="L16">
        <f t="shared" si="6"/>
        <v>1.7012646165537406</v>
      </c>
      <c r="M16">
        <f t="shared" si="7"/>
        <v>1.6640510750982289</v>
      </c>
      <c r="O16">
        <f>LN(Dati!I16^2)</f>
        <v>-1.4793897876770208</v>
      </c>
      <c r="Q16">
        <f t="array" ref="Q16:R20">LINEST(yw,Xw,0,1)</f>
        <v>-2.3165522814491225E-2</v>
      </c>
      <c r="R16">
        <v>4.0739461347263628</v>
      </c>
    </row>
    <row r="17" spans="2:21" ht="12.75" customHeight="1" x14ac:dyDescent="0.25">
      <c r="B17">
        <v>12</v>
      </c>
      <c r="C17">
        <v>1</v>
      </c>
      <c r="D17">
        <v>5.2206055544083938</v>
      </c>
      <c r="E17">
        <v>3.6709914285020204</v>
      </c>
      <c r="F17">
        <f t="shared" si="0"/>
        <v>5.2206055544083938</v>
      </c>
      <c r="G17">
        <f t="shared" si="2"/>
        <v>0.4376627243881247</v>
      </c>
      <c r="H17">
        <f t="shared" si="3"/>
        <v>2.2848644498981541</v>
      </c>
      <c r="I17">
        <f t="shared" si="4"/>
        <v>1.606656109803648</v>
      </c>
      <c r="J17">
        <f>D17^alphahat</f>
        <v>8.5584727732682797</v>
      </c>
      <c r="K17">
        <f t="shared" si="5"/>
        <v>0.34182345797550728</v>
      </c>
      <c r="L17">
        <f t="shared" si="6"/>
        <v>1.7845254433340176</v>
      </c>
      <c r="M17">
        <f t="shared" si="7"/>
        <v>1.254830984289008</v>
      </c>
      <c r="O17">
        <f>LN(Dati!I17^2)</f>
        <v>-2.3944741910908869</v>
      </c>
      <c r="Q17">
        <v>8.9718931181129502E-2</v>
      </c>
      <c r="R17">
        <v>0.33795043149557791</v>
      </c>
    </row>
    <row r="18" spans="2:21" x14ac:dyDescent="0.25">
      <c r="B18">
        <v>13</v>
      </c>
      <c r="C18">
        <v>1</v>
      </c>
      <c r="D18">
        <v>4.5782021617051214</v>
      </c>
      <c r="E18">
        <v>3.5196810687048128</v>
      </c>
      <c r="F18">
        <f t="shared" si="0"/>
        <v>4.5782021617051214</v>
      </c>
      <c r="G18">
        <f t="shared" si="2"/>
        <v>0.46736105173321119</v>
      </c>
      <c r="H18">
        <f t="shared" si="3"/>
        <v>2.1396733773417664</v>
      </c>
      <c r="I18">
        <f t="shared" si="4"/>
        <v>1.6449618460353541</v>
      </c>
      <c r="J18">
        <f>D18^alphahat</f>
        <v>7.2162821245077682</v>
      </c>
      <c r="K18">
        <f t="shared" si="5"/>
        <v>0.37225732144088058</v>
      </c>
      <c r="L18">
        <f t="shared" si="6"/>
        <v>1.7042692737311977</v>
      </c>
      <c r="M18">
        <f t="shared" si="7"/>
        <v>1.3102270469622295</v>
      </c>
      <c r="O18">
        <f>LN(Dati!I18^2)</f>
        <v>-1.559835581451559</v>
      </c>
      <c r="Q18">
        <v>0.95319461921502768</v>
      </c>
      <c r="R18">
        <v>0.46857298370311395</v>
      </c>
    </row>
    <row r="19" spans="2:21" x14ac:dyDescent="0.25">
      <c r="B19">
        <v>14</v>
      </c>
      <c r="C19">
        <v>1</v>
      </c>
      <c r="D19">
        <v>2.294042597990483</v>
      </c>
      <c r="E19">
        <v>3.9701992692280328</v>
      </c>
      <c r="F19">
        <f t="shared" si="0"/>
        <v>2.294042597990483</v>
      </c>
      <c r="G19">
        <f t="shared" si="2"/>
        <v>0.66023609124338722</v>
      </c>
      <c r="H19">
        <f t="shared" si="3"/>
        <v>1.5146097180430618</v>
      </c>
      <c r="I19">
        <f t="shared" si="4"/>
        <v>2.6212688469724688</v>
      </c>
      <c r="J19">
        <f>D19^alphahat</f>
        <v>2.9407623585301548</v>
      </c>
      <c r="K19">
        <f t="shared" si="5"/>
        <v>0.58313624316711687</v>
      </c>
      <c r="L19">
        <f t="shared" si="6"/>
        <v>1.337739382257503</v>
      </c>
      <c r="M19">
        <f t="shared" si="7"/>
        <v>2.3151670864824681</v>
      </c>
      <c r="O19">
        <f>LN(Dati!I19^2)</f>
        <v>-7.2931779689928433</v>
      </c>
      <c r="Q19">
        <v>997.88818204705899</v>
      </c>
      <c r="R19">
        <v>98</v>
      </c>
    </row>
    <row r="20" spans="2:21" x14ac:dyDescent="0.25">
      <c r="B20">
        <v>15</v>
      </c>
      <c r="C20">
        <v>1</v>
      </c>
      <c r="D20">
        <v>3.158662831177935</v>
      </c>
      <c r="E20">
        <v>4.3372565515746828</v>
      </c>
      <c r="F20">
        <f t="shared" si="0"/>
        <v>3.158662831177935</v>
      </c>
      <c r="G20">
        <f t="shared" si="2"/>
        <v>0.56266300980536699</v>
      </c>
      <c r="H20">
        <f t="shared" si="3"/>
        <v>1.7772627355509187</v>
      </c>
      <c r="I20">
        <f t="shared" si="4"/>
        <v>2.4404138256070582</v>
      </c>
      <c r="J20">
        <f>D20^alphahat</f>
        <v>4.455620887822799</v>
      </c>
      <c r="K20">
        <f t="shared" si="5"/>
        <v>0.4737463581082072</v>
      </c>
      <c r="L20">
        <f t="shared" si="6"/>
        <v>1.4964050127623056</v>
      </c>
      <c r="M20">
        <f t="shared" si="7"/>
        <v>2.0547594954894675</v>
      </c>
      <c r="O20">
        <f>LN(Dati!I20^2)</f>
        <v>-2.1119717376983478</v>
      </c>
      <c r="Q20">
        <v>438.19393790579301</v>
      </c>
      <c r="R20">
        <v>21.516942823530993</v>
      </c>
    </row>
    <row r="21" spans="2:21" ht="13.2" customHeight="1" x14ac:dyDescent="0.25">
      <c r="B21">
        <v>16</v>
      </c>
      <c r="C21">
        <v>1</v>
      </c>
      <c r="D21">
        <v>2.1272139848442748</v>
      </c>
      <c r="E21">
        <v>2.4291389409918338</v>
      </c>
      <c r="F21">
        <f t="shared" si="0"/>
        <v>2.1272139848442748</v>
      </c>
      <c r="G21">
        <f t="shared" si="2"/>
        <v>0.68563725931886621</v>
      </c>
      <c r="H21">
        <f t="shared" si="3"/>
        <v>1.4584971665533928</v>
      </c>
      <c r="I21">
        <f t="shared" si="4"/>
        <v>1.665508166006374</v>
      </c>
      <c r="J21">
        <f>D21^alphahat</f>
        <v>2.6660102943562105</v>
      </c>
      <c r="K21">
        <f t="shared" si="5"/>
        <v>0.61244781416951588</v>
      </c>
      <c r="L21">
        <f t="shared" si="6"/>
        <v>1.302807555288702</v>
      </c>
      <c r="M21">
        <f t="shared" si="7"/>
        <v>1.4877208347245012</v>
      </c>
      <c r="O21">
        <f>LN(Dati!I21^2)</f>
        <v>0.90019641600639566</v>
      </c>
    </row>
    <row r="22" spans="2:21" x14ac:dyDescent="0.25">
      <c r="B22">
        <v>17</v>
      </c>
      <c r="C22">
        <v>1</v>
      </c>
      <c r="D22">
        <v>5.2135456017858814</v>
      </c>
      <c r="E22">
        <v>3.7937993612140417</v>
      </c>
      <c r="F22">
        <f t="shared" si="0"/>
        <v>5.2135456017858814</v>
      </c>
      <c r="G22">
        <f t="shared" si="2"/>
        <v>0.43795895587801398</v>
      </c>
      <c r="H22">
        <f t="shared" si="3"/>
        <v>2.2833189881805565</v>
      </c>
      <c r="I22">
        <f t="shared" si="4"/>
        <v>1.6615284070479781</v>
      </c>
      <c r="J22">
        <f>D22^alphahat</f>
        <v>8.5434401679264997</v>
      </c>
      <c r="K22">
        <f t="shared" si="5"/>
        <v>0.34212405344207797</v>
      </c>
      <c r="L22">
        <f t="shared" si="6"/>
        <v>1.7836793540881035</v>
      </c>
      <c r="M22">
        <f t="shared" si="7"/>
        <v>1.297950015404514</v>
      </c>
      <c r="O22">
        <f>LN(Dati!I22^2)</f>
        <v>-3.4376607241030244</v>
      </c>
    </row>
    <row r="23" spans="2:21" x14ac:dyDescent="0.25">
      <c r="B23">
        <v>18</v>
      </c>
      <c r="C23">
        <v>1</v>
      </c>
      <c r="D23">
        <v>1.2305522533133626</v>
      </c>
      <c r="E23">
        <v>4.0426609858550364</v>
      </c>
      <c r="F23">
        <f t="shared" si="0"/>
        <v>1.2305522533133626</v>
      </c>
      <c r="G23">
        <f t="shared" si="2"/>
        <v>0.90146728408759225</v>
      </c>
      <c r="H23">
        <f t="shared" si="3"/>
        <v>1.1093025977222639</v>
      </c>
      <c r="I23">
        <f t="shared" si="4"/>
        <v>3.6443266194056081</v>
      </c>
      <c r="J23">
        <f>D23^alphahat</f>
        <v>1.3093315270767929</v>
      </c>
      <c r="K23">
        <f t="shared" si="5"/>
        <v>0.87392706090635652</v>
      </c>
      <c r="L23">
        <f t="shared" si="6"/>
        <v>1.0754129140298414</v>
      </c>
      <c r="M23">
        <f t="shared" si="7"/>
        <v>3.5329908336090861</v>
      </c>
      <c r="O23">
        <f>LN(Dati!I23^2)</f>
        <v>-6.5440686790629181</v>
      </c>
    </row>
    <row r="24" spans="2:21" x14ac:dyDescent="0.25">
      <c r="B24">
        <v>19</v>
      </c>
      <c r="C24">
        <v>1</v>
      </c>
      <c r="D24">
        <v>3.4059930941148195</v>
      </c>
      <c r="E24">
        <v>3.4114591572724748</v>
      </c>
      <c r="F24">
        <f t="shared" si="0"/>
        <v>3.4059930941148195</v>
      </c>
      <c r="G24">
        <f t="shared" si="2"/>
        <v>0.54184880320434947</v>
      </c>
      <c r="H24">
        <f t="shared" si="3"/>
        <v>1.8455332817683945</v>
      </c>
      <c r="I24">
        <f t="shared" si="4"/>
        <v>1.8484950615486093</v>
      </c>
      <c r="J24">
        <f>D24^alphahat</f>
        <v>4.9140733805549957</v>
      </c>
      <c r="K24">
        <f t="shared" si="5"/>
        <v>0.4511066001352847</v>
      </c>
      <c r="L24">
        <f t="shared" si="6"/>
        <v>1.5364659647703951</v>
      </c>
      <c r="M24">
        <f t="shared" si="7"/>
        <v>1.5389317419375697</v>
      </c>
      <c r="O24">
        <f>LN(Dati!I24^2)</f>
        <v>-1.1033567110071831</v>
      </c>
      <c r="Q24" s="3" t="s">
        <v>50</v>
      </c>
    </row>
    <row r="25" spans="2:21" x14ac:dyDescent="0.25">
      <c r="B25">
        <v>20</v>
      </c>
      <c r="C25">
        <v>1</v>
      </c>
      <c r="D25">
        <v>3.690953700337559</v>
      </c>
      <c r="E25">
        <v>3.8092471287236549</v>
      </c>
      <c r="F25">
        <f t="shared" si="0"/>
        <v>3.690953700337559</v>
      </c>
      <c r="G25">
        <f t="shared" si="2"/>
        <v>0.52051194608563611</v>
      </c>
      <c r="H25">
        <f t="shared" si="3"/>
        <v>1.9211854934746824</v>
      </c>
      <c r="I25">
        <f t="shared" si="4"/>
        <v>1.9827586360930711</v>
      </c>
      <c r="J25">
        <f>D25^alphahat</f>
        <v>5.4547363415449786</v>
      </c>
      <c r="K25">
        <f t="shared" si="5"/>
        <v>0.42816692730021333</v>
      </c>
      <c r="L25">
        <f t="shared" si="6"/>
        <v>1.5803443046808849</v>
      </c>
      <c r="M25">
        <f t="shared" si="7"/>
        <v>1.6309936384327675</v>
      </c>
      <c r="O25">
        <f>LN(Dati!I25^2)</f>
        <v>-3.4753442631554456</v>
      </c>
      <c r="Q25">
        <f t="array" ref="Q25:R29">LINEST(O6:O105,LN(D6:D105),1,1)</f>
        <v>1.2991070734476298</v>
      </c>
      <c r="R25">
        <v>-3.4897478013548913</v>
      </c>
    </row>
    <row r="26" spans="2:21" x14ac:dyDescent="0.25">
      <c r="B26">
        <v>21</v>
      </c>
      <c r="C26">
        <v>1</v>
      </c>
      <c r="D26">
        <v>4.6702452992612962</v>
      </c>
      <c r="E26">
        <v>3.6977669525222154</v>
      </c>
      <c r="F26">
        <f t="shared" si="0"/>
        <v>4.6702452992612962</v>
      </c>
      <c r="G26">
        <f t="shared" si="2"/>
        <v>0.46273266065369739</v>
      </c>
      <c r="H26">
        <f t="shared" si="3"/>
        <v>2.1610750332326027</v>
      </c>
      <c r="I26">
        <f t="shared" si="4"/>
        <v>1.711077540417919</v>
      </c>
      <c r="J26">
        <f>D26^alphahat</f>
        <v>7.4053216765227408</v>
      </c>
      <c r="K26">
        <f t="shared" si="5"/>
        <v>0.36747520073018725</v>
      </c>
      <c r="L26">
        <f t="shared" si="6"/>
        <v>1.7161993288052582</v>
      </c>
      <c r="M26">
        <f t="shared" si="7"/>
        <v>1.3588376531315538</v>
      </c>
      <c r="O26">
        <f>LN(Dati!I26^2)</f>
        <v>-2.5486027214419562</v>
      </c>
      <c r="Q26">
        <v>0.93993823242391572</v>
      </c>
      <c r="R26">
        <v>1.2753527891858187</v>
      </c>
    </row>
    <row r="27" spans="2:21" x14ac:dyDescent="0.25">
      <c r="B27">
        <v>22</v>
      </c>
      <c r="C27">
        <v>1</v>
      </c>
      <c r="D27">
        <v>3.1504591889679432</v>
      </c>
      <c r="E27">
        <v>4.0320960680255666</v>
      </c>
      <c r="F27">
        <f t="shared" si="0"/>
        <v>3.1504591889679432</v>
      </c>
      <c r="G27">
        <f t="shared" si="2"/>
        <v>0.5633951070586436</v>
      </c>
      <c r="H27">
        <f t="shared" si="3"/>
        <v>1.774953292052482</v>
      </c>
      <c r="I27">
        <f t="shared" si="4"/>
        <v>2.2716631959160001</v>
      </c>
      <c r="J27">
        <f>D27^alphahat</f>
        <v>4.4405933511558233</v>
      </c>
      <c r="K27">
        <f t="shared" si="5"/>
        <v>0.47454729024375031</v>
      </c>
      <c r="L27">
        <f t="shared" si="6"/>
        <v>1.4950418711482607</v>
      </c>
      <c r="M27">
        <f t="shared" si="7"/>
        <v>1.9134202630840129</v>
      </c>
      <c r="O27">
        <f>LN(Dati!I27^2)</f>
        <v>-6.3106925696774923</v>
      </c>
      <c r="Q27">
        <v>1.9119705511508482E-2</v>
      </c>
      <c r="R27">
        <v>2.5113335565504205</v>
      </c>
    </row>
    <row r="28" spans="2:21" x14ac:dyDescent="0.25">
      <c r="B28">
        <v>23</v>
      </c>
      <c r="C28">
        <v>1</v>
      </c>
      <c r="D28">
        <v>2.3603447617497295</v>
      </c>
      <c r="E28">
        <v>2.9997900229354855</v>
      </c>
      <c r="F28">
        <f t="shared" si="0"/>
        <v>2.3603447617497295</v>
      </c>
      <c r="G28">
        <f t="shared" si="2"/>
        <v>0.6508970133366927</v>
      </c>
      <c r="H28">
        <f t="shared" si="3"/>
        <v>1.5363413558678063</v>
      </c>
      <c r="I28">
        <f t="shared" si="4"/>
        <v>1.9525543665659162</v>
      </c>
      <c r="J28">
        <f>D28^alphahat</f>
        <v>3.0516522029002542</v>
      </c>
      <c r="K28">
        <f t="shared" si="5"/>
        <v>0.572443307356165</v>
      </c>
      <c r="L28">
        <f t="shared" si="6"/>
        <v>1.3511635619168145</v>
      </c>
      <c r="M28">
        <f t="shared" si="7"/>
        <v>1.7172097221032154</v>
      </c>
      <c r="O28">
        <f>LN(Dati!I28^2)</f>
        <v>-8.0919181759134453E-3</v>
      </c>
      <c r="Q28">
        <v>1.9102546464193602</v>
      </c>
      <c r="R28">
        <v>98</v>
      </c>
    </row>
    <row r="29" spans="2:21" x14ac:dyDescent="0.25">
      <c r="B29">
        <v>24</v>
      </c>
      <c r="C29">
        <v>1</v>
      </c>
      <c r="D29">
        <v>4.4186995283816941</v>
      </c>
      <c r="E29">
        <v>3.1317645253730007</v>
      </c>
      <c r="F29">
        <f t="shared" si="0"/>
        <v>4.4186995283816941</v>
      </c>
      <c r="G29">
        <f t="shared" si="2"/>
        <v>0.47572148372472883</v>
      </c>
      <c r="H29">
        <f t="shared" si="3"/>
        <v>2.1020702957754991</v>
      </c>
      <c r="I29">
        <f t="shared" si="4"/>
        <v>1.4898476666869149</v>
      </c>
      <c r="J29">
        <f>D29^alphahat</f>
        <v>6.89138655303109</v>
      </c>
      <c r="K29">
        <f t="shared" si="5"/>
        <v>0.38093133123664946</v>
      </c>
      <c r="L29">
        <f t="shared" si="6"/>
        <v>1.6832210936811938</v>
      </c>
      <c r="M29">
        <f t="shared" si="7"/>
        <v>1.1929872297700508</v>
      </c>
      <c r="O29">
        <f>LN(Dati!I29^2)</f>
        <v>-0.33062692219475676</v>
      </c>
      <c r="Q29">
        <v>12.047586806687491</v>
      </c>
      <c r="R29">
        <v>618.06603076110605</v>
      </c>
    </row>
    <row r="30" spans="2:21" ht="12.75" customHeight="1" x14ac:dyDescent="0.25">
      <c r="B30">
        <v>25</v>
      </c>
      <c r="C30">
        <v>1</v>
      </c>
      <c r="D30">
        <v>3.7537713625206379</v>
      </c>
      <c r="E30">
        <v>2.6763327797234524</v>
      </c>
      <c r="F30">
        <f t="shared" si="0"/>
        <v>3.7537713625206379</v>
      </c>
      <c r="G30">
        <f t="shared" si="2"/>
        <v>0.51613830542790518</v>
      </c>
      <c r="H30">
        <f t="shared" si="3"/>
        <v>1.9374651900152009</v>
      </c>
      <c r="I30">
        <f t="shared" si="4"/>
        <v>1.3813578656876178</v>
      </c>
      <c r="J30">
        <f>D30^alphahat</f>
        <v>5.5756461513482751</v>
      </c>
      <c r="K30">
        <f t="shared" si="5"/>
        <v>0.42349900849508548</v>
      </c>
      <c r="L30">
        <f t="shared" si="6"/>
        <v>1.5897184501447361</v>
      </c>
      <c r="M30">
        <f t="shared" si="7"/>
        <v>1.133424278615778</v>
      </c>
      <c r="O30">
        <f>LN(Dati!I30^2)</f>
        <v>0.53752525759319769</v>
      </c>
    </row>
    <row r="31" spans="2:21" ht="13.2" customHeight="1" x14ac:dyDescent="0.25">
      <c r="B31">
        <v>26</v>
      </c>
      <c r="C31">
        <v>1</v>
      </c>
      <c r="D31">
        <v>3.7184431776986457</v>
      </c>
      <c r="E31">
        <v>5.3895100892113987</v>
      </c>
      <c r="F31">
        <f t="shared" si="0"/>
        <v>3.7184431776986457</v>
      </c>
      <c r="G31">
        <f t="shared" si="2"/>
        <v>0.51858437266126556</v>
      </c>
      <c r="H31">
        <f t="shared" si="3"/>
        <v>1.928326522583415</v>
      </c>
      <c r="I31">
        <f t="shared" si="4"/>
        <v>2.7949157085652545</v>
      </c>
      <c r="J31">
        <f>D31^alphahat</f>
        <v>5.5075722556798725</v>
      </c>
      <c r="K31">
        <f t="shared" si="5"/>
        <v>0.42610820630443674</v>
      </c>
      <c r="L31">
        <f t="shared" si="6"/>
        <v>1.5844591526941398</v>
      </c>
      <c r="M31">
        <f t="shared" si="7"/>
        <v>2.2965144769735337</v>
      </c>
      <c r="O31">
        <f>LN(Dati!I31^2)</f>
        <v>0.67943675462991981</v>
      </c>
      <c r="Q31" t="s">
        <v>29</v>
      </c>
      <c r="U31" s="3" t="s">
        <v>45</v>
      </c>
    </row>
    <row r="32" spans="2:21" x14ac:dyDescent="0.25">
      <c r="B32">
        <v>27</v>
      </c>
      <c r="C32">
        <v>1</v>
      </c>
      <c r="D32">
        <v>2.0962911649839953</v>
      </c>
      <c r="E32">
        <v>3.3589653968228959</v>
      </c>
      <c r="F32">
        <f t="shared" si="0"/>
        <v>2.0962911649839953</v>
      </c>
      <c r="G32">
        <f t="shared" si="2"/>
        <v>0.69067573419155337</v>
      </c>
      <c r="H32">
        <f t="shared" si="3"/>
        <v>1.4478574394545878</v>
      </c>
      <c r="I32">
        <f t="shared" si="4"/>
        <v>2.3199558915746761</v>
      </c>
      <c r="J32">
        <f>D32^alphahat</f>
        <v>2.6157729987993861</v>
      </c>
      <c r="K32">
        <f t="shared" si="5"/>
        <v>0.61830103539511139</v>
      </c>
      <c r="L32">
        <f t="shared" si="6"/>
        <v>1.2961389977992284</v>
      </c>
      <c r="M32">
        <f t="shared" si="7"/>
        <v>2.0768517827119477</v>
      </c>
      <c r="O32">
        <f>LN(Dati!I32^2)</f>
        <v>-0.89605995432146723</v>
      </c>
      <c r="Q32">
        <f t="array" ref="Q32:R36">LINEST(M6:M105,K6:L105,0,1)</f>
        <v>-2.4590765006584251E-2</v>
      </c>
      <c r="R32">
        <v>4.0791846108633427</v>
      </c>
      <c r="U32">
        <f>R32</f>
        <v>4.0791846108633427</v>
      </c>
    </row>
    <row r="33" spans="2:21" x14ac:dyDescent="0.25">
      <c r="B33">
        <v>28</v>
      </c>
      <c r="C33">
        <v>1</v>
      </c>
      <c r="D33">
        <v>3.7672330209752545</v>
      </c>
      <c r="E33">
        <v>3.5278210462856805</v>
      </c>
      <c r="F33">
        <f t="shared" si="0"/>
        <v>3.7672330209752545</v>
      </c>
      <c r="G33">
        <f t="shared" si="2"/>
        <v>0.51521530761428502</v>
      </c>
      <c r="H33">
        <f t="shared" si="3"/>
        <v>1.9409361197564579</v>
      </c>
      <c r="I33">
        <f t="shared" si="4"/>
        <v>1.8175874055702257</v>
      </c>
      <c r="J33">
        <f>D33^alphahat</f>
        <v>5.6016359890781517</v>
      </c>
      <c r="K33">
        <f t="shared" si="5"/>
        <v>0.42251541485289762</v>
      </c>
      <c r="L33">
        <f t="shared" si="6"/>
        <v>1.5917140227048945</v>
      </c>
      <c r="M33">
        <f t="shared" si="7"/>
        <v>1.4905587728981777</v>
      </c>
      <c r="O33">
        <f>LN(Dati!I33^2)</f>
        <v>-1.5672413140091108</v>
      </c>
      <c r="Q33">
        <v>8.65883215556945E-2</v>
      </c>
      <c r="R33">
        <v>0.31870281208955703</v>
      </c>
      <c r="U33">
        <f>Q32</f>
        <v>-2.4590765006584251E-2</v>
      </c>
    </row>
    <row r="34" spans="2:21" x14ac:dyDescent="0.25">
      <c r="B34">
        <v>29</v>
      </c>
      <c r="C34">
        <v>1</v>
      </c>
      <c r="D34">
        <v>3.6895894582848996</v>
      </c>
      <c r="E34">
        <v>4.7875109986343887</v>
      </c>
      <c r="F34">
        <f t="shared" si="0"/>
        <v>3.6895894582848996</v>
      </c>
      <c r="G34">
        <f t="shared" si="2"/>
        <v>0.52060816799119902</v>
      </c>
      <c r="H34">
        <f t="shared" si="3"/>
        <v>1.9208304085173422</v>
      </c>
      <c r="I34">
        <f t="shared" si="4"/>
        <v>2.4924173302367651</v>
      </c>
      <c r="J34">
        <f>D34^alphahat</f>
        <v>5.4521172689484825</v>
      </c>
      <c r="K34">
        <f t="shared" si="5"/>
        <v>0.42826975575834031</v>
      </c>
      <c r="L34">
        <f t="shared" si="6"/>
        <v>1.5801395761482211</v>
      </c>
      <c r="M34">
        <f t="shared" si="7"/>
        <v>2.0503461660755176</v>
      </c>
      <c r="O34">
        <f>LN(Dati!I34^2)</f>
        <v>-0.44048661718062415</v>
      </c>
      <c r="Q34">
        <v>0.95403108860032326</v>
      </c>
      <c r="R34">
        <v>0.3864848285008029</v>
      </c>
    </row>
    <row r="35" spans="2:21" x14ac:dyDescent="0.25">
      <c r="B35">
        <v>30</v>
      </c>
      <c r="C35">
        <v>1</v>
      </c>
      <c r="D35">
        <v>3.8320254235295579</v>
      </c>
      <c r="E35">
        <v>4.0243676367972512</v>
      </c>
      <c r="F35">
        <f t="shared" si="0"/>
        <v>3.8320254235295579</v>
      </c>
      <c r="G35">
        <f t="shared" si="2"/>
        <v>0.51084107380948485</v>
      </c>
      <c r="H35">
        <f t="shared" si="3"/>
        <v>1.9575559822210853</v>
      </c>
      <c r="I35">
        <f t="shared" si="4"/>
        <v>2.0558122849856466</v>
      </c>
      <c r="J35">
        <f>D35^alphahat</f>
        <v>5.7271154452955626</v>
      </c>
      <c r="K35">
        <f t="shared" si="5"/>
        <v>0.41786118469589323</v>
      </c>
      <c r="L35">
        <f t="shared" si="6"/>
        <v>1.6012546832608432</v>
      </c>
      <c r="M35">
        <f t="shared" si="7"/>
        <v>1.6816270283639116</v>
      </c>
      <c r="O35">
        <f>LN(Dati!I35^2)</f>
        <v>-6.4221984136604124</v>
      </c>
      <c r="Q35">
        <v>1016.9377937834876</v>
      </c>
      <c r="R35">
        <v>98</v>
      </c>
      <c r="U35" s="3" t="s">
        <v>53</v>
      </c>
    </row>
    <row r="36" spans="2:21" x14ac:dyDescent="0.25">
      <c r="B36">
        <v>31</v>
      </c>
      <c r="C36">
        <v>1</v>
      </c>
      <c r="D36">
        <v>4.964028004091233</v>
      </c>
      <c r="E36">
        <v>5.0209873835265171</v>
      </c>
      <c r="F36">
        <f t="shared" si="0"/>
        <v>4.964028004091233</v>
      </c>
      <c r="G36">
        <f t="shared" si="2"/>
        <v>0.44883104474566482</v>
      </c>
      <c r="H36">
        <f t="shared" si="3"/>
        <v>2.2280098752230053</v>
      </c>
      <c r="I36">
        <f t="shared" si="4"/>
        <v>2.2535750130030086</v>
      </c>
      <c r="J36">
        <f>D36^alphahat</f>
        <v>8.0161006374491635</v>
      </c>
      <c r="K36">
        <f t="shared" si="5"/>
        <v>0.35319814953158607</v>
      </c>
      <c r="L36">
        <f t="shared" si="6"/>
        <v>1.7532855052679961</v>
      </c>
      <c r="M36">
        <f t="shared" si="7"/>
        <v>1.773403452683006</v>
      </c>
      <c r="O36">
        <f>LN(Dati!I36^2)</f>
        <v>8.9811258540315825E-2</v>
      </c>
      <c r="Q36">
        <v>303.80105954292765</v>
      </c>
      <c r="R36">
        <v>14.638311220806914</v>
      </c>
      <c r="U36" s="3" t="s">
        <v>54</v>
      </c>
    </row>
    <row r="37" spans="2:21" x14ac:dyDescent="0.25">
      <c r="B37">
        <v>32</v>
      </c>
      <c r="C37">
        <v>1</v>
      </c>
      <c r="D37">
        <v>3.8586588390026009</v>
      </c>
      <c r="E37">
        <v>3.9444719378516311</v>
      </c>
      <c r="F37">
        <f t="shared" si="0"/>
        <v>3.8586588390026009</v>
      </c>
      <c r="G37">
        <f t="shared" si="2"/>
        <v>0.50907504556859562</v>
      </c>
      <c r="H37">
        <f t="shared" si="3"/>
        <v>1.9643469242989133</v>
      </c>
      <c r="I37">
        <f t="shared" si="4"/>
        <v>2.0080322315058661</v>
      </c>
      <c r="J37">
        <f>D37^alphahat</f>
        <v>5.7788796828241269</v>
      </c>
      <c r="K37">
        <f t="shared" si="5"/>
        <v>0.41598548186275719</v>
      </c>
      <c r="L37">
        <f t="shared" si="6"/>
        <v>1.6051460564864841</v>
      </c>
      <c r="M37">
        <f t="shared" si="7"/>
        <v>1.6408430597613344</v>
      </c>
      <c r="O37">
        <f>LN(Dati!I37^2)</f>
        <v>-6.4694139630363843</v>
      </c>
    </row>
    <row r="38" spans="2:21" x14ac:dyDescent="0.25">
      <c r="B38">
        <v>33</v>
      </c>
      <c r="C38">
        <v>1</v>
      </c>
      <c r="D38">
        <v>3.0285186868277378</v>
      </c>
      <c r="E38">
        <v>3.8111172772041755</v>
      </c>
      <c r="F38">
        <f t="shared" ref="F38:F69" si="8">D38^alpha</f>
        <v>3.0285186868277378</v>
      </c>
      <c r="G38">
        <f t="shared" si="2"/>
        <v>0.57462546888475741</v>
      </c>
      <c r="H38">
        <f t="shared" si="3"/>
        <v>1.7402639704446385</v>
      </c>
      <c r="I38">
        <f t="shared" si="4"/>
        <v>2.1899650523882492</v>
      </c>
      <c r="J38">
        <f>D38^alphahat</f>
        <v>4.2186124670838439</v>
      </c>
      <c r="K38">
        <f t="shared" si="5"/>
        <v>0.48687243174160916</v>
      </c>
      <c r="L38">
        <f t="shared" si="6"/>
        <v>1.4745022576307256</v>
      </c>
      <c r="M38">
        <f t="shared" si="7"/>
        <v>1.8555279364048571</v>
      </c>
      <c r="O38">
        <f>LN(Dati!I38^2)</f>
        <v>-3.4371184026218207</v>
      </c>
    </row>
    <row r="39" spans="2:21" x14ac:dyDescent="0.25">
      <c r="B39">
        <v>34</v>
      </c>
      <c r="C39">
        <v>1</v>
      </c>
      <c r="D39">
        <v>2.7153637448500376</v>
      </c>
      <c r="E39">
        <v>5.6862941265571862</v>
      </c>
      <c r="F39">
        <f t="shared" si="8"/>
        <v>2.7153637448500376</v>
      </c>
      <c r="G39">
        <f t="shared" si="2"/>
        <v>0.60685647829302514</v>
      </c>
      <c r="H39">
        <f t="shared" si="3"/>
        <v>1.6478360794842541</v>
      </c>
      <c r="I39">
        <f t="shared" si="4"/>
        <v>3.4507644281808072</v>
      </c>
      <c r="J39">
        <f>D39^alphahat</f>
        <v>3.6609099219249837</v>
      </c>
      <c r="K39">
        <f t="shared" si="5"/>
        <v>0.52264340967193357</v>
      </c>
      <c r="L39">
        <f t="shared" si="6"/>
        <v>1.4191669661079738</v>
      </c>
      <c r="M39">
        <f t="shared" si="7"/>
        <v>2.9719041507013371</v>
      </c>
      <c r="O39">
        <f>LN(Dati!I39^2)</f>
        <v>1.0534336583226096</v>
      </c>
    </row>
    <row r="40" spans="2:21" x14ac:dyDescent="0.25">
      <c r="B40">
        <v>35</v>
      </c>
      <c r="C40">
        <v>1</v>
      </c>
      <c r="D40">
        <v>4.1240539404534502</v>
      </c>
      <c r="E40">
        <v>3.7691202224814333</v>
      </c>
      <c r="F40">
        <f t="shared" si="8"/>
        <v>4.1240539404534502</v>
      </c>
      <c r="G40">
        <f t="shared" si="2"/>
        <v>0.49242243514882345</v>
      </c>
      <c r="H40">
        <f t="shared" si="3"/>
        <v>2.0307766840431887</v>
      </c>
      <c r="I40">
        <f t="shared" si="4"/>
        <v>1.8559993583229826</v>
      </c>
      <c r="J40">
        <f>D40^alphahat</f>
        <v>6.3004591290328378</v>
      </c>
      <c r="K40">
        <f t="shared" si="5"/>
        <v>0.39839501966800489</v>
      </c>
      <c r="L40">
        <f t="shared" si="6"/>
        <v>1.6430025507188653</v>
      </c>
      <c r="M40">
        <f t="shared" si="7"/>
        <v>1.5015987251665657</v>
      </c>
      <c r="O40">
        <f>LN(Dati!I40^2)</f>
        <v>-3.0965529669202261</v>
      </c>
    </row>
    <row r="41" spans="2:21" x14ac:dyDescent="0.25">
      <c r="B41">
        <v>36</v>
      </c>
      <c r="C41">
        <v>1</v>
      </c>
      <c r="D41">
        <v>2.0877873895224184</v>
      </c>
      <c r="E41">
        <v>4.4714092938229442</v>
      </c>
      <c r="F41">
        <f t="shared" si="8"/>
        <v>2.0877873895224184</v>
      </c>
      <c r="G41">
        <f t="shared" si="2"/>
        <v>0.69208090189347271</v>
      </c>
      <c r="H41">
        <f t="shared" si="3"/>
        <v>1.4449177795024943</v>
      </c>
      <c r="I41">
        <f t="shared" si="4"/>
        <v>3.0945769768038387</v>
      </c>
      <c r="J41">
        <f>D41^alphahat</f>
        <v>2.6019964202116621</v>
      </c>
      <c r="K41">
        <f t="shared" si="5"/>
        <v>0.6199357085834083</v>
      </c>
      <c r="L41">
        <f t="shared" si="6"/>
        <v>1.2942939546950847</v>
      </c>
      <c r="M41">
        <f t="shared" si="7"/>
        <v>2.7719862889325642</v>
      </c>
      <c r="O41">
        <f>LN(Dati!I41^2)</f>
        <v>-1.4952456878919866</v>
      </c>
    </row>
    <row r="42" spans="2:21" x14ac:dyDescent="0.25">
      <c r="B42">
        <v>37</v>
      </c>
      <c r="C42">
        <v>1</v>
      </c>
      <c r="D42">
        <v>3.6915153133159038</v>
      </c>
      <c r="E42">
        <v>3.2952598404372111</v>
      </c>
      <c r="F42">
        <f t="shared" si="8"/>
        <v>3.6915153133159038</v>
      </c>
      <c r="G42">
        <f t="shared" si="2"/>
        <v>0.52047235023424598</v>
      </c>
      <c r="H42">
        <f t="shared" si="3"/>
        <v>1.9213316510472376</v>
      </c>
      <c r="I42">
        <f t="shared" si="4"/>
        <v>1.7150916337848818</v>
      </c>
      <c r="J42">
        <f>D42^alphahat</f>
        <v>5.4558146105741185</v>
      </c>
      <c r="K42">
        <f t="shared" si="5"/>
        <v>0.42812461446671352</v>
      </c>
      <c r="L42">
        <f t="shared" si="6"/>
        <v>1.5804285703113403</v>
      </c>
      <c r="M42">
        <f t="shared" si="7"/>
        <v>1.4107818487548249</v>
      </c>
      <c r="O42">
        <f>LN(Dati!I42^2)</f>
        <v>-0.74238161211291842</v>
      </c>
    </row>
    <row r="43" spans="2:21" x14ac:dyDescent="0.25">
      <c r="B43">
        <v>38</v>
      </c>
      <c r="C43">
        <v>1</v>
      </c>
      <c r="D43">
        <v>4.027580426831264</v>
      </c>
      <c r="E43">
        <v>3.9461579136550426</v>
      </c>
      <c r="F43">
        <f t="shared" si="8"/>
        <v>4.027580426831264</v>
      </c>
      <c r="G43">
        <f t="shared" si="2"/>
        <v>0.49828508662785614</v>
      </c>
      <c r="H43">
        <f t="shared" si="3"/>
        <v>2.0068832618842745</v>
      </c>
      <c r="I43">
        <f t="shared" si="4"/>
        <v>1.9663116378528029</v>
      </c>
      <c r="J43">
        <f>D43^alphahat</f>
        <v>6.1096626087067056</v>
      </c>
      <c r="K43">
        <f t="shared" si="5"/>
        <v>0.40456786720815374</v>
      </c>
      <c r="L43">
        <f t="shared" si="6"/>
        <v>1.6294296232924301</v>
      </c>
      <c r="M43">
        <f t="shared" si="7"/>
        <v>1.5964886907939984</v>
      </c>
      <c r="O43">
        <f>LN(Dati!I43^2)</f>
        <v>-6.629497433628825</v>
      </c>
    </row>
    <row r="44" spans="2:21" x14ac:dyDescent="0.25">
      <c r="B44">
        <v>39</v>
      </c>
      <c r="C44">
        <v>1</v>
      </c>
      <c r="D44">
        <v>4.5333833996701287</v>
      </c>
      <c r="E44">
        <v>4.6895243132021278</v>
      </c>
      <c r="F44">
        <f t="shared" si="8"/>
        <v>4.5333833996701287</v>
      </c>
      <c r="G44">
        <f t="shared" si="2"/>
        <v>0.46966562481690299</v>
      </c>
      <c r="H44">
        <f t="shared" si="3"/>
        <v>2.1291743469406468</v>
      </c>
      <c r="I44">
        <f t="shared" si="4"/>
        <v>2.202508366654135</v>
      </c>
      <c r="J44">
        <f>D44^alphahat</f>
        <v>7.1246420199288458</v>
      </c>
      <c r="K44">
        <f t="shared" si="5"/>
        <v>0.3746437363292397</v>
      </c>
      <c r="L44">
        <f t="shared" si="6"/>
        <v>1.6984036950653678</v>
      </c>
      <c r="M44">
        <f t="shared" si="7"/>
        <v>1.7569009103048567</v>
      </c>
      <c r="O44">
        <f>LN(Dati!I44^2)</f>
        <v>-0.68204382273786623</v>
      </c>
    </row>
    <row r="45" spans="2:21" x14ac:dyDescent="0.25">
      <c r="B45">
        <v>40</v>
      </c>
      <c r="C45">
        <v>1</v>
      </c>
      <c r="D45">
        <v>4.2609226612548809</v>
      </c>
      <c r="E45">
        <v>1.7267543727066368</v>
      </c>
      <c r="F45">
        <f t="shared" si="8"/>
        <v>4.2609226612548809</v>
      </c>
      <c r="G45">
        <f t="shared" si="2"/>
        <v>0.48444912322466438</v>
      </c>
      <c r="H45">
        <f t="shared" si="3"/>
        <v>2.064200247373031</v>
      </c>
      <c r="I45">
        <f t="shared" si="4"/>
        <v>0.83652464188208553</v>
      </c>
      <c r="J45">
        <f>D45^alphahat</f>
        <v>6.5734391410278938</v>
      </c>
      <c r="K45">
        <f t="shared" si="5"/>
        <v>0.39003508653097935</v>
      </c>
      <c r="L45">
        <f t="shared" si="6"/>
        <v>1.6619093388843582</v>
      </c>
      <c r="M45">
        <f t="shared" si="7"/>
        <v>0.67349479117638</v>
      </c>
      <c r="O45">
        <f>LN(Dati!I45^2)</f>
        <v>1.6253171084555265</v>
      </c>
    </row>
    <row r="46" spans="2:21" x14ac:dyDescent="0.25">
      <c r="B46">
        <v>41</v>
      </c>
      <c r="C46">
        <v>1</v>
      </c>
      <c r="D46">
        <v>4.0981901848717825</v>
      </c>
      <c r="E46">
        <v>3.6360611476120539</v>
      </c>
      <c r="F46">
        <f t="shared" si="8"/>
        <v>4.0981901848717825</v>
      </c>
      <c r="G46">
        <f t="shared" si="2"/>
        <v>0.4939738349099515</v>
      </c>
      <c r="H46">
        <f t="shared" si="3"/>
        <v>2.0243987218114374</v>
      </c>
      <c r="I46">
        <f t="shared" si="4"/>
        <v>1.7961190690530053</v>
      </c>
      <c r="J46">
        <f>D46^alphahat</f>
        <v>6.2491757922958895</v>
      </c>
      <c r="K46">
        <f t="shared" si="5"/>
        <v>0.40002637725540063</v>
      </c>
      <c r="L46">
        <f t="shared" si="6"/>
        <v>1.6393841729579</v>
      </c>
      <c r="M46">
        <f t="shared" si="7"/>
        <v>1.4545203683583645</v>
      </c>
      <c r="O46">
        <f>LN(Dati!I46^2)</f>
        <v>-2.123334047193532</v>
      </c>
    </row>
    <row r="47" spans="2:21" x14ac:dyDescent="0.25">
      <c r="B47">
        <v>42</v>
      </c>
      <c r="C47">
        <v>1</v>
      </c>
      <c r="D47">
        <v>3.1994877746037673</v>
      </c>
      <c r="E47">
        <v>4.4510729922913015</v>
      </c>
      <c r="F47">
        <f t="shared" si="8"/>
        <v>3.1994877746037673</v>
      </c>
      <c r="G47">
        <f t="shared" si="2"/>
        <v>0.55906174079405391</v>
      </c>
      <c r="H47">
        <f t="shared" si="3"/>
        <v>1.7887112049192757</v>
      </c>
      <c r="I47">
        <f t="shared" si="4"/>
        <v>2.4884246154717737</v>
      </c>
      <c r="J47">
        <f>D47^alphahat</f>
        <v>4.5305777918167873</v>
      </c>
      <c r="K47">
        <f t="shared" si="5"/>
        <v>0.46981102499427524</v>
      </c>
      <c r="L47">
        <f t="shared" si="6"/>
        <v>1.5031546308432486</v>
      </c>
      <c r="M47">
        <f t="shared" si="7"/>
        <v>2.0911631648327123</v>
      </c>
      <c r="O47">
        <f>LN(Dati!I47^2)</f>
        <v>-1.5444230244638586</v>
      </c>
    </row>
    <row r="48" spans="2:21" x14ac:dyDescent="0.25">
      <c r="B48">
        <v>43</v>
      </c>
      <c r="C48">
        <v>1</v>
      </c>
      <c r="D48">
        <v>5.0474991540831979</v>
      </c>
      <c r="E48">
        <v>3.2006462434801506</v>
      </c>
      <c r="F48">
        <f t="shared" si="8"/>
        <v>5.0474991540831979</v>
      </c>
      <c r="G48">
        <f t="shared" si="2"/>
        <v>0.44510438477003345</v>
      </c>
      <c r="H48">
        <f t="shared" si="3"/>
        <v>2.2466640056054659</v>
      </c>
      <c r="I48">
        <f t="shared" si="4"/>
        <v>1.4246216770707509</v>
      </c>
      <c r="J48">
        <f>D48^alphahat</f>
        <v>8.191649012607586</v>
      </c>
      <c r="K48">
        <f t="shared" si="5"/>
        <v>0.34939310646291549</v>
      </c>
      <c r="L48">
        <f t="shared" si="6"/>
        <v>1.7635614093140666</v>
      </c>
      <c r="M48">
        <f t="shared" si="7"/>
        <v>1.1182837336983908</v>
      </c>
      <c r="O48">
        <f>LN(Dati!I48^2)</f>
        <v>-0.51301662321410124</v>
      </c>
    </row>
    <row r="49" spans="2:15" x14ac:dyDescent="0.25">
      <c r="B49">
        <v>44</v>
      </c>
      <c r="C49">
        <v>1</v>
      </c>
      <c r="D49">
        <v>3.0627770785067696</v>
      </c>
      <c r="E49">
        <v>3.9670615125069162</v>
      </c>
      <c r="F49">
        <f t="shared" si="8"/>
        <v>3.0627770785067696</v>
      </c>
      <c r="G49">
        <f t="shared" si="2"/>
        <v>0.57140272329266384</v>
      </c>
      <c r="H49">
        <f t="shared" si="3"/>
        <v>1.7500791634971171</v>
      </c>
      <c r="I49">
        <f t="shared" si="4"/>
        <v>2.2667897517159661</v>
      </c>
      <c r="J49">
        <f>D49^alphahat</f>
        <v>4.2807113023991663</v>
      </c>
      <c r="K49">
        <f t="shared" si="5"/>
        <v>0.48332808352485496</v>
      </c>
      <c r="L49">
        <f t="shared" si="6"/>
        <v>1.4803261756185311</v>
      </c>
      <c r="M49">
        <f t="shared" si="7"/>
        <v>1.9173922380651802</v>
      </c>
      <c r="O49">
        <f>LN(Dati!I49^2)</f>
        <v>-7.535169068775402</v>
      </c>
    </row>
    <row r="50" spans="2:15" x14ac:dyDescent="0.25">
      <c r="B50">
        <v>45</v>
      </c>
      <c r="C50">
        <v>1</v>
      </c>
      <c r="D50">
        <v>3.9642295733792707</v>
      </c>
      <c r="E50">
        <v>4.1912189873110037</v>
      </c>
      <c r="F50">
        <f t="shared" si="8"/>
        <v>3.9642295733792707</v>
      </c>
      <c r="G50">
        <f t="shared" si="2"/>
        <v>0.50225075870128832</v>
      </c>
      <c r="H50">
        <f t="shared" si="3"/>
        <v>1.991037310895823</v>
      </c>
      <c r="I50">
        <f t="shared" si="4"/>
        <v>2.1050429162601967</v>
      </c>
      <c r="J50">
        <f>D50^alphahat</f>
        <v>5.9851125856803158</v>
      </c>
      <c r="K50">
        <f t="shared" si="5"/>
        <v>0.40875571505983183</v>
      </c>
      <c r="L50">
        <f t="shared" si="6"/>
        <v>1.6204014939279758</v>
      </c>
      <c r="M50">
        <f t="shared" si="7"/>
        <v>1.7131847141306535</v>
      </c>
      <c r="O50">
        <f>LN(Dati!I50^2)</f>
        <v>-3.138374085940594</v>
      </c>
    </row>
    <row r="51" spans="2:15" x14ac:dyDescent="0.25">
      <c r="B51">
        <v>46</v>
      </c>
      <c r="C51">
        <v>1</v>
      </c>
      <c r="D51">
        <v>5.0690587259887252</v>
      </c>
      <c r="E51">
        <v>3.8002817847009283</v>
      </c>
      <c r="F51">
        <f t="shared" si="8"/>
        <v>5.0690587259887252</v>
      </c>
      <c r="G51">
        <f t="shared" si="2"/>
        <v>0.44415682370417942</v>
      </c>
      <c r="H51">
        <f t="shared" si="3"/>
        <v>2.2514570229051065</v>
      </c>
      <c r="I51">
        <f t="shared" si="4"/>
        <v>1.6879210866736145</v>
      </c>
      <c r="J51">
        <f>D51^alphahat</f>
        <v>8.2371328628929756</v>
      </c>
      <c r="K51">
        <f t="shared" si="5"/>
        <v>0.34842713064525482</v>
      </c>
      <c r="L51">
        <f t="shared" si="6"/>
        <v>1.7661975869685427</v>
      </c>
      <c r="M51">
        <f t="shared" si="7"/>
        <v>1.3241212778867726</v>
      </c>
      <c r="O51">
        <f>LN(Dati!I51^2)</f>
        <v>-3.4980705625168858</v>
      </c>
    </row>
    <row r="52" spans="2:15" x14ac:dyDescent="0.25">
      <c r="B52">
        <v>47</v>
      </c>
      <c r="C52">
        <v>1</v>
      </c>
      <c r="D52">
        <v>4.892353000381263</v>
      </c>
      <c r="E52">
        <v>5.7605725588509813</v>
      </c>
      <c r="F52">
        <f t="shared" si="8"/>
        <v>4.892353000381263</v>
      </c>
      <c r="G52">
        <f t="shared" si="2"/>
        <v>0.45210687094080804</v>
      </c>
      <c r="H52">
        <f t="shared" si="3"/>
        <v>2.2118664065402465</v>
      </c>
      <c r="I52">
        <f t="shared" si="4"/>
        <v>2.6043944344096008</v>
      </c>
      <c r="J52">
        <f>D52^alphahat</f>
        <v>7.8660632144344431</v>
      </c>
      <c r="K52">
        <f t="shared" si="5"/>
        <v>0.35655069217547952</v>
      </c>
      <c r="L52">
        <f t="shared" si="6"/>
        <v>1.7443718486527233</v>
      </c>
      <c r="M52">
        <f t="shared" si="7"/>
        <v>2.0539361331853905</v>
      </c>
      <c r="O52">
        <f>LN(Dati!I52^2)</f>
        <v>1.1587748177121981</v>
      </c>
    </row>
    <row r="53" spans="2:15" x14ac:dyDescent="0.25">
      <c r="B53">
        <v>48</v>
      </c>
      <c r="C53">
        <v>1</v>
      </c>
      <c r="D53">
        <v>3.5176199263369199</v>
      </c>
      <c r="E53">
        <v>2.3520774549106136</v>
      </c>
      <c r="F53">
        <f t="shared" si="8"/>
        <v>3.5176199263369199</v>
      </c>
      <c r="G53">
        <f t="shared" si="2"/>
        <v>0.53318207884486024</v>
      </c>
      <c r="H53">
        <f t="shared" si="3"/>
        <v>1.8755319049104231</v>
      </c>
      <c r="I53">
        <f t="shared" si="4"/>
        <v>1.2540855470133689</v>
      </c>
      <c r="J53">
        <f>D53^alphahat</f>
        <v>5.1243150916431084</v>
      </c>
      <c r="K53">
        <f t="shared" si="5"/>
        <v>0.44175562354110254</v>
      </c>
      <c r="L53">
        <f t="shared" si="6"/>
        <v>1.5539283839395732</v>
      </c>
      <c r="M53">
        <f t="shared" si="7"/>
        <v>1.0390434427110076</v>
      </c>
      <c r="O53">
        <f>LN(Dati!I53^2)</f>
        <v>0.98264549518845701</v>
      </c>
    </row>
    <row r="54" spans="2:15" x14ac:dyDescent="0.25">
      <c r="B54">
        <v>49</v>
      </c>
      <c r="C54">
        <v>1</v>
      </c>
      <c r="D54">
        <v>3.775714059069287</v>
      </c>
      <c r="E54">
        <v>3.350393409258686</v>
      </c>
      <c r="F54">
        <f t="shared" si="8"/>
        <v>3.775714059069287</v>
      </c>
      <c r="G54">
        <f t="shared" si="2"/>
        <v>0.51463634200976549</v>
      </c>
      <c r="H54">
        <f t="shared" si="3"/>
        <v>1.9431196718342614</v>
      </c>
      <c r="I54">
        <f t="shared" si="4"/>
        <v>1.7242342084345172</v>
      </c>
      <c r="J54">
        <f>D54^alphahat</f>
        <v>5.6180242352769385</v>
      </c>
      <c r="K54">
        <f t="shared" si="5"/>
        <v>0.42189870839075677</v>
      </c>
      <c r="L54">
        <f t="shared" si="6"/>
        <v>1.5929688847741537</v>
      </c>
      <c r="M54">
        <f t="shared" si="7"/>
        <v>1.4135266519671437</v>
      </c>
      <c r="O54">
        <f>LN(Dati!I54^2)</f>
        <v>-0.91106721719001815</v>
      </c>
    </row>
    <row r="55" spans="2:15" x14ac:dyDescent="0.25">
      <c r="B55">
        <v>50</v>
      </c>
      <c r="C55">
        <v>1</v>
      </c>
      <c r="D55">
        <v>4.0811382960819174</v>
      </c>
      <c r="E55">
        <v>5.548660293337889</v>
      </c>
      <c r="F55">
        <f t="shared" si="8"/>
        <v>4.0811382960819174</v>
      </c>
      <c r="G55">
        <f t="shared" si="2"/>
        <v>0.49500472459576678</v>
      </c>
      <c r="H55">
        <f t="shared" si="3"/>
        <v>2.0201827382892663</v>
      </c>
      <c r="I55">
        <f t="shared" si="4"/>
        <v>2.7466130603791883</v>
      </c>
      <c r="J55">
        <f>D55^alphahat</f>
        <v>6.2154177325748652</v>
      </c>
      <c r="K55">
        <f t="shared" si="5"/>
        <v>0.40111124621954225</v>
      </c>
      <c r="L55">
        <f t="shared" si="6"/>
        <v>1.6369904679357172</v>
      </c>
      <c r="M55">
        <f t="shared" si="7"/>
        <v>2.2256300451096518</v>
      </c>
      <c r="O55">
        <f>LN(Dati!I55^2)</f>
        <v>0.89779602416967785</v>
      </c>
    </row>
    <row r="56" spans="2:15" x14ac:dyDescent="0.25">
      <c r="B56">
        <v>51</v>
      </c>
      <c r="C56">
        <v>1</v>
      </c>
      <c r="D56">
        <v>4.0211525730264839</v>
      </c>
      <c r="E56">
        <v>3.9774695425003301</v>
      </c>
      <c r="F56">
        <f t="shared" si="8"/>
        <v>4.0211525730264839</v>
      </c>
      <c r="G56">
        <f t="shared" si="2"/>
        <v>0.49868318452207538</v>
      </c>
      <c r="H56">
        <f t="shared" si="3"/>
        <v>2.0052811705659845</v>
      </c>
      <c r="I56">
        <f t="shared" si="4"/>
        <v>1.983497177793627</v>
      </c>
      <c r="J56">
        <f>D56^alphahat</f>
        <v>6.0969983365370544</v>
      </c>
      <c r="K56">
        <f t="shared" si="5"/>
        <v>0.40498781973902459</v>
      </c>
      <c r="L56">
        <f t="shared" si="6"/>
        <v>1.6285178133879645</v>
      </c>
      <c r="M56">
        <f t="shared" si="7"/>
        <v>1.6108267180955844</v>
      </c>
      <c r="O56">
        <f>LN(Dati!I56^2)</f>
        <v>-10.563849161416536</v>
      </c>
    </row>
    <row r="57" spans="2:15" x14ac:dyDescent="0.25">
      <c r="B57">
        <v>52</v>
      </c>
      <c r="C57">
        <v>1</v>
      </c>
      <c r="D57">
        <v>4.8161032383213751</v>
      </c>
      <c r="E57">
        <v>4.4664570951717906</v>
      </c>
      <c r="F57">
        <f t="shared" si="8"/>
        <v>4.8161032383213751</v>
      </c>
      <c r="G57">
        <f t="shared" si="2"/>
        <v>0.45567175137623134</v>
      </c>
      <c r="H57">
        <f t="shared" si="3"/>
        <v>2.1945621974146401</v>
      </c>
      <c r="I57">
        <f t="shared" si="4"/>
        <v>2.0352383270037246</v>
      </c>
      <c r="J57">
        <f>D57^alphahat</f>
        <v>7.7071697977489571</v>
      </c>
      <c r="K57">
        <f t="shared" si="5"/>
        <v>0.36020732191392618</v>
      </c>
      <c r="L57">
        <f t="shared" si="6"/>
        <v>1.73479564953673</v>
      </c>
      <c r="M57">
        <f t="shared" si="7"/>
        <v>1.6088505486952849</v>
      </c>
      <c r="O57">
        <f>LN(Dati!I57^2)</f>
        <v>-1.4257891270179044</v>
      </c>
    </row>
    <row r="58" spans="2:15" x14ac:dyDescent="0.25">
      <c r="B58">
        <v>53</v>
      </c>
      <c r="C58">
        <v>1</v>
      </c>
      <c r="D58">
        <v>4.0539955635758815</v>
      </c>
      <c r="E58">
        <v>3.6237716004543472</v>
      </c>
      <c r="F58">
        <f t="shared" si="8"/>
        <v>4.0539955635758815</v>
      </c>
      <c r="G58">
        <f t="shared" si="2"/>
        <v>0.49665906368318957</v>
      </c>
      <c r="H58">
        <f t="shared" si="3"/>
        <v>2.0134536407814019</v>
      </c>
      <c r="I58">
        <f t="shared" si="4"/>
        <v>1.7997790100833895</v>
      </c>
      <c r="J58">
        <f>D58^alphahat</f>
        <v>6.1617695929453351</v>
      </c>
      <c r="K58">
        <f t="shared" si="5"/>
        <v>0.4028536219691225</v>
      </c>
      <c r="L58">
        <f t="shared" si="6"/>
        <v>1.6331667962332981</v>
      </c>
      <c r="M58">
        <f t="shared" si="7"/>
        <v>1.4598495144318777</v>
      </c>
      <c r="O58">
        <f>LN(Dati!I58^2)</f>
        <v>-2.0515441961447292</v>
      </c>
    </row>
    <row r="59" spans="2:15" x14ac:dyDescent="0.25">
      <c r="B59">
        <v>54</v>
      </c>
      <c r="C59">
        <v>1</v>
      </c>
      <c r="D59">
        <v>4.4965227162756491</v>
      </c>
      <c r="E59">
        <v>5.8154150893678889</v>
      </c>
      <c r="F59">
        <f t="shared" si="8"/>
        <v>4.4965227162756491</v>
      </c>
      <c r="G59">
        <f t="shared" si="2"/>
        <v>0.47158676055525556</v>
      </c>
      <c r="H59">
        <f t="shared" si="3"/>
        <v>2.1205005815315521</v>
      </c>
      <c r="I59">
        <f t="shared" si="4"/>
        <v>2.7424727632791548</v>
      </c>
      <c r="J59">
        <f>D59^alphahat</f>
        <v>7.0494763570406311</v>
      </c>
      <c r="K59">
        <f t="shared" si="5"/>
        <v>0.37663577626067596</v>
      </c>
      <c r="L59">
        <f t="shared" si="6"/>
        <v>1.6935513237182422</v>
      </c>
      <c r="M59">
        <f t="shared" si="7"/>
        <v>2.1902933764621229</v>
      </c>
      <c r="O59">
        <f>LN(Dati!I59^2)</f>
        <v>1.2158768683092809</v>
      </c>
    </row>
    <row r="60" spans="2:15" x14ac:dyDescent="0.25">
      <c r="B60">
        <v>55</v>
      </c>
      <c r="C60">
        <v>1</v>
      </c>
      <c r="D60">
        <v>3.837143604963785</v>
      </c>
      <c r="E60">
        <v>3.1006757227296475</v>
      </c>
      <c r="F60">
        <f t="shared" si="8"/>
        <v>3.837143604963785</v>
      </c>
      <c r="G60">
        <f t="shared" si="2"/>
        <v>0.51050026694690964</v>
      </c>
      <c r="H60">
        <f t="shared" si="3"/>
        <v>1.9588628346476396</v>
      </c>
      <c r="I60">
        <f t="shared" si="4"/>
        <v>1.582895784169287</v>
      </c>
      <c r="J60">
        <f>D60^alphahat</f>
        <v>5.7370547245891199</v>
      </c>
      <c r="K60">
        <f t="shared" si="5"/>
        <v>0.41749906165356182</v>
      </c>
      <c r="L60">
        <f t="shared" si="6"/>
        <v>1.6020038545023456</v>
      </c>
      <c r="M60">
        <f t="shared" si="7"/>
        <v>1.2945292047316075</v>
      </c>
      <c r="O60">
        <f>LN(Dati!I60^2)</f>
        <v>-0.24809256337158286</v>
      </c>
    </row>
    <row r="61" spans="2:15" x14ac:dyDescent="0.25">
      <c r="B61">
        <v>56</v>
      </c>
      <c r="C61">
        <v>1</v>
      </c>
      <c r="D61">
        <v>4.9411473911313806</v>
      </c>
      <c r="E61">
        <v>4.3359616584930336</v>
      </c>
      <c r="F61">
        <f t="shared" si="8"/>
        <v>4.9411473911313806</v>
      </c>
      <c r="G61">
        <f t="shared" si="2"/>
        <v>0.44986902919161526</v>
      </c>
      <c r="H61">
        <f t="shared" si="3"/>
        <v>2.2228691799409566</v>
      </c>
      <c r="I61">
        <f t="shared" si="4"/>
        <v>1.950614861918327</v>
      </c>
      <c r="J61">
        <f>D61^alphahat</f>
        <v>7.9681337277622486</v>
      </c>
      <c r="K61">
        <f t="shared" si="5"/>
        <v>0.35425965301511481</v>
      </c>
      <c r="L61">
        <f t="shared" si="6"/>
        <v>1.7504491602787429</v>
      </c>
      <c r="M61">
        <f t="shared" si="7"/>
        <v>1.5360562726245839</v>
      </c>
      <c r="O61">
        <f>LN(Dati!I61^2)</f>
        <v>-2.0392977814833206</v>
      </c>
    </row>
    <row r="62" spans="2:15" x14ac:dyDescent="0.25">
      <c r="B62">
        <v>57</v>
      </c>
      <c r="C62">
        <v>1</v>
      </c>
      <c r="D62">
        <v>3.53448195810779</v>
      </c>
      <c r="E62">
        <v>4.1019577666738769</v>
      </c>
      <c r="F62">
        <f t="shared" si="8"/>
        <v>3.53448195810779</v>
      </c>
      <c r="G62">
        <f t="shared" si="2"/>
        <v>0.53190872651934951</v>
      </c>
      <c r="H62">
        <f t="shared" si="3"/>
        <v>1.8800217972427316</v>
      </c>
      <c r="I62">
        <f t="shared" si="4"/>
        <v>2.1818671319076572</v>
      </c>
      <c r="J62">
        <f>D62^alphahat</f>
        <v>5.1562490423193772</v>
      </c>
      <c r="K62">
        <f t="shared" si="5"/>
        <v>0.44038554694739024</v>
      </c>
      <c r="L62">
        <f t="shared" si="6"/>
        <v>1.5565347702969818</v>
      </c>
      <c r="M62">
        <f t="shared" si="7"/>
        <v>1.8064429146317706</v>
      </c>
      <c r="O62">
        <f>LN(Dati!I62^2)</f>
        <v>-4.3163195638352008</v>
      </c>
    </row>
    <row r="63" spans="2:15" x14ac:dyDescent="0.25">
      <c r="B63">
        <v>58</v>
      </c>
      <c r="C63">
        <v>1</v>
      </c>
      <c r="D63">
        <v>4.5865399543836247</v>
      </c>
      <c r="E63">
        <v>2.3673478709533811</v>
      </c>
      <c r="F63">
        <f t="shared" si="8"/>
        <v>4.5865399543836247</v>
      </c>
      <c r="G63">
        <f t="shared" si="2"/>
        <v>0.46693605465820121</v>
      </c>
      <c r="H63">
        <f t="shared" si="3"/>
        <v>2.1416208708320958</v>
      </c>
      <c r="I63">
        <f t="shared" si="4"/>
        <v>1.1054000748664643</v>
      </c>
      <c r="J63">
        <f>D63^alphahat</f>
        <v>7.2333599589052353</v>
      </c>
      <c r="K63">
        <f t="shared" si="5"/>
        <v>0.37181761529061808</v>
      </c>
      <c r="L63">
        <f t="shared" si="6"/>
        <v>1.7053563482740597</v>
      </c>
      <c r="M63">
        <f t="shared" si="7"/>
        <v>0.88022163994120806</v>
      </c>
      <c r="O63">
        <f>LN(Dati!I63^2)</f>
        <v>0.95335093003745086</v>
      </c>
    </row>
    <row r="64" spans="2:15" ht="12.75" customHeight="1" x14ac:dyDescent="0.25">
      <c r="B64">
        <v>59</v>
      </c>
      <c r="C64">
        <v>1</v>
      </c>
      <c r="D64">
        <v>4.7355743036896456</v>
      </c>
      <c r="E64">
        <v>1.9645963321672752</v>
      </c>
      <c r="F64">
        <f t="shared" si="8"/>
        <v>4.7355743036896456</v>
      </c>
      <c r="G64">
        <f t="shared" si="2"/>
        <v>0.45952979173650954</v>
      </c>
      <c r="H64">
        <f t="shared" si="3"/>
        <v>2.1761374735272687</v>
      </c>
      <c r="I64">
        <f t="shared" si="4"/>
        <v>0.90279054336713849</v>
      </c>
      <c r="J64">
        <f>D64^alphahat</f>
        <v>7.5401744478785533</v>
      </c>
      <c r="K64">
        <f t="shared" si="5"/>
        <v>0.36417430756170222</v>
      </c>
      <c r="L64">
        <f t="shared" si="6"/>
        <v>1.7245744929531668</v>
      </c>
      <c r="M64">
        <f t="shared" si="7"/>
        <v>0.71545550890527743</v>
      </c>
      <c r="O64">
        <f>LN(Dati!I64^2)</f>
        <v>1.3985344745674648</v>
      </c>
    </row>
    <row r="65" spans="2:15" x14ac:dyDescent="0.25">
      <c r="B65">
        <v>60</v>
      </c>
      <c r="C65">
        <v>1</v>
      </c>
      <c r="D65">
        <v>5.7939737517735921</v>
      </c>
      <c r="E65">
        <v>4.8401389095524792</v>
      </c>
      <c r="F65">
        <f t="shared" si="8"/>
        <v>5.7939737517735921</v>
      </c>
      <c r="G65">
        <f t="shared" si="2"/>
        <v>0.41544327986978458</v>
      </c>
      <c r="H65">
        <f t="shared" si="3"/>
        <v>2.4070674589162624</v>
      </c>
      <c r="I65">
        <f t="shared" si="4"/>
        <v>2.0108031836098448</v>
      </c>
      <c r="J65">
        <f>D65^alphahat</f>
        <v>9.7991453241600812</v>
      </c>
      <c r="K65">
        <f t="shared" si="5"/>
        <v>0.31945221280820335</v>
      </c>
      <c r="L65">
        <f t="shared" si="6"/>
        <v>1.850897735956722</v>
      </c>
      <c r="M65">
        <f t="shared" si="7"/>
        <v>1.546193084955624</v>
      </c>
      <c r="O65">
        <f>LN(Dati!I65^2)</f>
        <v>-0.27467252933504793</v>
      </c>
    </row>
    <row r="66" spans="2:15" x14ac:dyDescent="0.25">
      <c r="B66">
        <v>61</v>
      </c>
      <c r="C66">
        <v>1</v>
      </c>
      <c r="D66">
        <v>4.0550676304555964</v>
      </c>
      <c r="E66">
        <v>3.9934595962258754</v>
      </c>
      <c r="F66">
        <f t="shared" si="8"/>
        <v>4.0550676304555964</v>
      </c>
      <c r="G66">
        <f t="shared" si="2"/>
        <v>0.49659340671049879</v>
      </c>
      <c r="H66">
        <f t="shared" si="3"/>
        <v>2.0137198490494144</v>
      </c>
      <c r="I66">
        <f t="shared" si="4"/>
        <v>1.9831257054505402</v>
      </c>
      <c r="J66">
        <f>D66^alphahat</f>
        <v>6.1638865214303955</v>
      </c>
      <c r="K66">
        <f t="shared" si="5"/>
        <v>0.40278443789671575</v>
      </c>
      <c r="L66">
        <f t="shared" si="6"/>
        <v>1.6333181361662243</v>
      </c>
      <c r="M66">
        <f t="shared" si="7"/>
        <v>1.6085033787290846</v>
      </c>
      <c r="O66">
        <f>LN(Dati!I66^2)</f>
        <v>-8.9877996878278612</v>
      </c>
    </row>
    <row r="67" spans="2:15" x14ac:dyDescent="0.25">
      <c r="B67">
        <v>62</v>
      </c>
      <c r="C67">
        <v>1</v>
      </c>
      <c r="D67">
        <v>2.9325647220539395</v>
      </c>
      <c r="E67">
        <v>6.420401870040223</v>
      </c>
      <c r="F67">
        <f t="shared" si="8"/>
        <v>2.9325647220539395</v>
      </c>
      <c r="G67">
        <f t="shared" si="2"/>
        <v>0.58395071843604085</v>
      </c>
      <c r="H67">
        <f t="shared" si="3"/>
        <v>1.7124732763035866</v>
      </c>
      <c r="I67">
        <f t="shared" si="4"/>
        <v>3.7491982846580885</v>
      </c>
      <c r="J67">
        <f>D67^alphahat</f>
        <v>4.0458024194790037</v>
      </c>
      <c r="K67">
        <f t="shared" si="5"/>
        <v>0.4971617008372296</v>
      </c>
      <c r="L67">
        <f t="shared" si="6"/>
        <v>1.457958865031594</v>
      </c>
      <c r="M67">
        <f t="shared" si="7"/>
        <v>3.1919779137677269</v>
      </c>
      <c r="O67">
        <f>LN(Dati!I67^2)</f>
        <v>1.7751220115541817</v>
      </c>
    </row>
    <row r="68" spans="2:15" x14ac:dyDescent="0.25">
      <c r="B68">
        <v>63</v>
      </c>
      <c r="C68">
        <v>1</v>
      </c>
      <c r="D68">
        <v>2.6086800163320731</v>
      </c>
      <c r="E68">
        <v>3.7781446836597752</v>
      </c>
      <c r="F68">
        <f t="shared" si="8"/>
        <v>2.6086800163320731</v>
      </c>
      <c r="G68">
        <f t="shared" si="2"/>
        <v>0.61914104285469329</v>
      </c>
      <c r="H68">
        <f t="shared" si="3"/>
        <v>1.6151408657860382</v>
      </c>
      <c r="I68">
        <f t="shared" si="4"/>
        <v>2.3392044394970286</v>
      </c>
      <c r="J68">
        <f>D68^alphahat</f>
        <v>3.4751633347375539</v>
      </c>
      <c r="K68">
        <f t="shared" si="5"/>
        <v>0.53642917409678059</v>
      </c>
      <c r="L68">
        <f t="shared" si="6"/>
        <v>1.3993720666437901</v>
      </c>
      <c r="M68">
        <f t="shared" si="7"/>
        <v>2.0267070322737557</v>
      </c>
      <c r="O68">
        <f>LN(Dati!I68^2)</f>
        <v>-3.0683474338404793</v>
      </c>
    </row>
    <row r="69" spans="2:15" x14ac:dyDescent="0.25">
      <c r="B69">
        <v>64</v>
      </c>
      <c r="C69">
        <v>1</v>
      </c>
      <c r="D69">
        <v>4.2101876361848554</v>
      </c>
      <c r="E69">
        <v>3.1744698490947485</v>
      </c>
      <c r="F69">
        <f t="shared" si="8"/>
        <v>4.2101876361848554</v>
      </c>
      <c r="G69">
        <f t="shared" si="2"/>
        <v>0.48735931835063984</v>
      </c>
      <c r="H69">
        <f t="shared" si="3"/>
        <v>2.0518741764993429</v>
      </c>
      <c r="I69">
        <f t="shared" si="4"/>
        <v>1.5471074617794751</v>
      </c>
      <c r="J69">
        <f>D69^alphahat</f>
        <v>6.47193924443404</v>
      </c>
      <c r="K69">
        <f t="shared" si="5"/>
        <v>0.3930816624787879</v>
      </c>
      <c r="L69">
        <f t="shared" si="6"/>
        <v>1.6549475553791813</v>
      </c>
      <c r="M69">
        <f t="shared" si="7"/>
        <v>1.2478258857709508</v>
      </c>
      <c r="O69">
        <f>LN(Dati!I69^2)</f>
        <v>-0.42990466418928808</v>
      </c>
    </row>
    <row r="70" spans="2:15" x14ac:dyDescent="0.25">
      <c r="B70">
        <v>65</v>
      </c>
      <c r="C70">
        <v>1</v>
      </c>
      <c r="D70">
        <v>4.2061221948679304</v>
      </c>
      <c r="E70">
        <v>3.4614950082905125</v>
      </c>
      <c r="F70">
        <f t="shared" ref="F70:F105" si="9">D70^alpha</f>
        <v>4.2061221948679304</v>
      </c>
      <c r="G70">
        <f t="shared" si="2"/>
        <v>0.48759479084561719</v>
      </c>
      <c r="H70">
        <f t="shared" si="3"/>
        <v>2.050883271877737</v>
      </c>
      <c r="I70">
        <f t="shared" si="4"/>
        <v>1.6878069345805604</v>
      </c>
      <c r="J70">
        <f>D70^alphahat</f>
        <v>6.46382173338987</v>
      </c>
      <c r="K70">
        <f t="shared" si="5"/>
        <v>0.39332840842110917</v>
      </c>
      <c r="L70">
        <f t="shared" si="6"/>
        <v>1.6543873485321055</v>
      </c>
      <c r="M70">
        <f t="shared" si="7"/>
        <v>1.3615043223685213</v>
      </c>
      <c r="O70">
        <f>LN(Dati!I70^2)</f>
        <v>-1.3094418733002233</v>
      </c>
    </row>
    <row r="71" spans="2:15" x14ac:dyDescent="0.25">
      <c r="B71">
        <v>66</v>
      </c>
      <c r="C71">
        <v>1</v>
      </c>
      <c r="D71">
        <v>3.7901250026188791</v>
      </c>
      <c r="E71">
        <v>3.683964233554434</v>
      </c>
      <c r="F71">
        <f t="shared" si="9"/>
        <v>3.7901250026188791</v>
      </c>
      <c r="G71">
        <f t="shared" ref="G71:G105" si="10">C71/SQRT($F71)</f>
        <v>0.51365702623249321</v>
      </c>
      <c r="H71">
        <f t="shared" ref="H71:H105" si="11">D71/SQRT($F71)</f>
        <v>1.9468243378946337</v>
      </c>
      <c r="I71">
        <f t="shared" ref="I71:I105" si="12">E71/SQRT($F71)</f>
        <v>1.8922941129544364</v>
      </c>
      <c r="J71">
        <f>D71^alphahat</f>
        <v>5.6458963219061848</v>
      </c>
      <c r="K71">
        <f t="shared" ref="K71:K105" si="13">C71/SQRT($J71)</f>
        <v>0.420856026634497</v>
      </c>
      <c r="L71">
        <f t="shared" ref="L71:L105" si="14">D71/SQRT($J71)</f>
        <v>1.595096949050244</v>
      </c>
      <c r="M71">
        <f t="shared" ref="M71:M105" si="15">E71/SQRT($J71)</f>
        <v>1.5504185495973193</v>
      </c>
      <c r="O71">
        <f>LN(Dati!I71^2)</f>
        <v>-2.4051199438084243</v>
      </c>
    </row>
    <row r="72" spans="2:15" x14ac:dyDescent="0.25">
      <c r="B72">
        <v>67</v>
      </c>
      <c r="C72">
        <v>1</v>
      </c>
      <c r="D72">
        <v>4.5039782990934327</v>
      </c>
      <c r="E72">
        <v>2.9937168720643967</v>
      </c>
      <c r="F72">
        <f t="shared" si="9"/>
        <v>4.5039782990934327</v>
      </c>
      <c r="G72">
        <f t="shared" si="10"/>
        <v>0.47119628238911571</v>
      </c>
      <c r="H72">
        <f t="shared" si="11"/>
        <v>2.1222578304940782</v>
      </c>
      <c r="I72">
        <f t="shared" si="12"/>
        <v>1.4106282606423157</v>
      </c>
      <c r="J72">
        <f>D72^alphahat</f>
        <v>7.0646648348252707</v>
      </c>
      <c r="K72">
        <f t="shared" si="13"/>
        <v>0.3762306896617994</v>
      </c>
      <c r="L72">
        <f t="shared" si="14"/>
        <v>1.6945348616897005</v>
      </c>
      <c r="M72">
        <f t="shared" si="15"/>
        <v>1.126328163428953</v>
      </c>
      <c r="O72">
        <f>LN(Dati!I72^2)</f>
        <v>-3.0231693934142729E-2</v>
      </c>
    </row>
    <row r="73" spans="2:15" x14ac:dyDescent="0.25">
      <c r="B73">
        <v>68</v>
      </c>
      <c r="C73">
        <v>1</v>
      </c>
      <c r="D73">
        <v>2.0713437253143638</v>
      </c>
      <c r="E73">
        <v>4.2736067017394817</v>
      </c>
      <c r="F73">
        <f t="shared" si="9"/>
        <v>2.0713437253143638</v>
      </c>
      <c r="G73">
        <f t="shared" si="10"/>
        <v>0.69482256395855346</v>
      </c>
      <c r="H73">
        <f t="shared" si="11"/>
        <v>1.439216358062388</v>
      </c>
      <c r="I73">
        <f t="shared" si="12"/>
        <v>2.9693983658530838</v>
      </c>
      <c r="J73">
        <f>D73^alphahat</f>
        <v>2.575404410029221</v>
      </c>
      <c r="K73">
        <f t="shared" si="13"/>
        <v>0.62312802288306723</v>
      </c>
      <c r="L73">
        <f t="shared" si="14"/>
        <v>1.2907123202663866</v>
      </c>
      <c r="M73">
        <f t="shared" si="15"/>
        <v>2.6630040946347489</v>
      </c>
      <c r="O73">
        <f>LN(Dati!I73^2)</f>
        <v>-2.5779179826727767</v>
      </c>
    </row>
    <row r="74" spans="2:15" x14ac:dyDescent="0.25">
      <c r="B74">
        <v>69</v>
      </c>
      <c r="C74">
        <v>1</v>
      </c>
      <c r="D74">
        <v>5.082705693988828</v>
      </c>
      <c r="E74">
        <v>5.3943463272880763</v>
      </c>
      <c r="F74">
        <f t="shared" si="9"/>
        <v>5.082705693988828</v>
      </c>
      <c r="G74">
        <f t="shared" si="10"/>
        <v>0.44356014661145682</v>
      </c>
      <c r="H74">
        <f t="shared" si="11"/>
        <v>2.2544856828085709</v>
      </c>
      <c r="I74">
        <f t="shared" si="12"/>
        <v>2.3927170478048727</v>
      </c>
      <c r="J74">
        <f>D74^alphahat</f>
        <v>8.2659535668126729</v>
      </c>
      <c r="K74">
        <f t="shared" si="13"/>
        <v>0.34781917394621165</v>
      </c>
      <c r="L74">
        <f t="shared" si="14"/>
        <v>1.7678624958949005</v>
      </c>
      <c r="M74">
        <f t="shared" si="15"/>
        <v>1.8762570835371193</v>
      </c>
      <c r="O74">
        <f>LN(Dati!I74^2)</f>
        <v>0.70163954908315085</v>
      </c>
    </row>
    <row r="75" spans="2:15" x14ac:dyDescent="0.25">
      <c r="B75">
        <v>70</v>
      </c>
      <c r="C75">
        <v>1</v>
      </c>
      <c r="D75">
        <v>3.7208294644224225</v>
      </c>
      <c r="E75">
        <v>3.3545441157039022</v>
      </c>
      <c r="F75">
        <f t="shared" si="9"/>
        <v>3.7208294644224225</v>
      </c>
      <c r="G75">
        <f t="shared" si="10"/>
        <v>0.51841805363351312</v>
      </c>
      <c r="H75">
        <f t="shared" si="11"/>
        <v>1.9289451688480992</v>
      </c>
      <c r="I75">
        <f t="shared" si="12"/>
        <v>1.7390562312909714</v>
      </c>
      <c r="J75">
        <f>D75^alphahat</f>
        <v>5.512164323566747</v>
      </c>
      <c r="K75">
        <f t="shared" si="13"/>
        <v>0.42593067844146426</v>
      </c>
      <c r="L75">
        <f t="shared" si="14"/>
        <v>1.5848154181464325</v>
      </c>
      <c r="M75">
        <f t="shared" si="15"/>
        <v>1.4288032510635849</v>
      </c>
      <c r="O75">
        <f>LN(Dati!I75^2)</f>
        <v>-0.92281726074524273</v>
      </c>
    </row>
    <row r="76" spans="2:15" x14ac:dyDescent="0.25">
      <c r="B76">
        <v>71</v>
      </c>
      <c r="C76">
        <v>1</v>
      </c>
      <c r="D76">
        <v>4.3531715719873318</v>
      </c>
      <c r="E76">
        <v>4.061581886257045</v>
      </c>
      <c r="F76">
        <f t="shared" si="9"/>
        <v>4.3531715719873318</v>
      </c>
      <c r="G76">
        <f t="shared" si="10"/>
        <v>0.47928860937578432</v>
      </c>
      <c r="H76">
        <f t="shared" si="11"/>
        <v>2.086425549112005</v>
      </c>
      <c r="I76">
        <f t="shared" si="12"/>
        <v>1.946669934130014</v>
      </c>
      <c r="J76">
        <f>D76^alphahat</f>
        <v>6.7589169960787174</v>
      </c>
      <c r="K76">
        <f t="shared" si="13"/>
        <v>0.38464619748713641</v>
      </c>
      <c r="L76">
        <f t="shared" si="14"/>
        <v>1.6744308921740272</v>
      </c>
      <c r="M76">
        <f t="shared" si="15"/>
        <v>1.5622720283314033</v>
      </c>
      <c r="O76">
        <f>LN(Dati!I76^2)</f>
        <v>-5.0101717988092291</v>
      </c>
    </row>
    <row r="77" spans="2:15" x14ac:dyDescent="0.25">
      <c r="B77">
        <v>72</v>
      </c>
      <c r="C77">
        <v>1</v>
      </c>
      <c r="D77">
        <v>3.6182646100351121</v>
      </c>
      <c r="E77">
        <v>3.3232279393851059</v>
      </c>
      <c r="F77">
        <f t="shared" si="9"/>
        <v>3.6182646100351121</v>
      </c>
      <c r="G77">
        <f t="shared" si="10"/>
        <v>0.52571435730296312</v>
      </c>
      <c r="H77">
        <f t="shared" si="11"/>
        <v>1.9021736540166654</v>
      </c>
      <c r="I77">
        <f t="shared" si="12"/>
        <v>1.7470686403250912</v>
      </c>
      <c r="J77">
        <f>D77^alphahat</f>
        <v>5.3155930136656959</v>
      </c>
      <c r="K77">
        <f t="shared" si="13"/>
        <v>0.43373467073814159</v>
      </c>
      <c r="L77">
        <f t="shared" si="14"/>
        <v>1.5693668092770496</v>
      </c>
      <c r="M77">
        <f t="shared" si="15"/>
        <v>1.4413991760769918</v>
      </c>
      <c r="O77">
        <f>LN(Dati!I77^2)</f>
        <v>-0.82338979031605652</v>
      </c>
    </row>
    <row r="78" spans="2:15" x14ac:dyDescent="0.25">
      <c r="B78">
        <v>73</v>
      </c>
      <c r="C78">
        <v>1</v>
      </c>
      <c r="D78">
        <v>3.7678628460562322</v>
      </c>
      <c r="E78">
        <v>5.3381350072450005</v>
      </c>
      <c r="F78">
        <f t="shared" si="9"/>
        <v>3.7678628460562322</v>
      </c>
      <c r="G78">
        <f t="shared" si="10"/>
        <v>0.51517224486257862</v>
      </c>
      <c r="H78">
        <f t="shared" si="11"/>
        <v>1.9410983607370935</v>
      </c>
      <c r="I78">
        <f t="shared" si="12"/>
        <v>2.7500589950619241</v>
      </c>
      <c r="J78">
        <f>D78^alphahat</f>
        <v>5.6028526460700281</v>
      </c>
      <c r="K78">
        <f t="shared" si="13"/>
        <v>0.42246953784381513</v>
      </c>
      <c r="L78">
        <f t="shared" si="14"/>
        <v>1.5918072752322583</v>
      </c>
      <c r="M78">
        <f t="shared" si="15"/>
        <v>2.2551994294586861</v>
      </c>
      <c r="O78">
        <f>LN(Dati!I78^2)</f>
        <v>0.60549062814385624</v>
      </c>
    </row>
    <row r="79" spans="2:15" x14ac:dyDescent="0.25">
      <c r="B79">
        <v>74</v>
      </c>
      <c r="C79">
        <v>1</v>
      </c>
      <c r="D79">
        <v>3.6448741512722336</v>
      </c>
      <c r="E79">
        <v>5.8618538888404146</v>
      </c>
      <c r="F79">
        <f t="shared" si="9"/>
        <v>3.6448741512722336</v>
      </c>
      <c r="G79">
        <f t="shared" si="10"/>
        <v>0.52379184328030726</v>
      </c>
      <c r="H79">
        <f t="shared" si="11"/>
        <v>1.9091553502196288</v>
      </c>
      <c r="I79">
        <f t="shared" si="12"/>
        <v>3.0703912534755582</v>
      </c>
      <c r="J79">
        <f>D79^alphahat</f>
        <v>5.3664335720187157</v>
      </c>
      <c r="K79">
        <f t="shared" si="13"/>
        <v>0.43167522204797582</v>
      </c>
      <c r="L79">
        <f t="shared" si="14"/>
        <v>1.5734018585873688</v>
      </c>
      <c r="M79">
        <f t="shared" si="15"/>
        <v>2.5304170790779765</v>
      </c>
      <c r="O79">
        <f>LN(Dati!I79^2)</f>
        <v>1.2586152900396999</v>
      </c>
    </row>
    <row r="80" spans="2:15" x14ac:dyDescent="0.25">
      <c r="B80">
        <v>75</v>
      </c>
      <c r="C80">
        <v>1</v>
      </c>
      <c r="D80">
        <v>3.3880101101240143</v>
      </c>
      <c r="E80">
        <v>3.8998873707023449</v>
      </c>
      <c r="F80">
        <f t="shared" si="9"/>
        <v>3.3880101101240143</v>
      </c>
      <c r="G80">
        <f t="shared" si="10"/>
        <v>0.54328492090851599</v>
      </c>
      <c r="H80">
        <f t="shared" si="11"/>
        <v>1.8406548047159776</v>
      </c>
      <c r="I80">
        <f t="shared" si="12"/>
        <v>2.1187500017441439</v>
      </c>
      <c r="J80">
        <f>D80^alphahat</f>
        <v>4.88039423267751</v>
      </c>
      <c r="K80">
        <f t="shared" si="13"/>
        <v>0.45266044640769243</v>
      </c>
      <c r="L80">
        <f t="shared" si="14"/>
        <v>1.5336181688825115</v>
      </c>
      <c r="M80">
        <f t="shared" si="15"/>
        <v>1.7653247581618454</v>
      </c>
      <c r="O80">
        <f>LN(Dati!I80^2)</f>
        <v>-4.8677349364741671</v>
      </c>
    </row>
    <row r="81" spans="2:15" x14ac:dyDescent="0.25">
      <c r="B81">
        <v>76</v>
      </c>
      <c r="C81">
        <v>1</v>
      </c>
      <c r="D81">
        <v>4.5463925845106132</v>
      </c>
      <c r="E81">
        <v>4.5559218152484391</v>
      </c>
      <c r="F81">
        <f t="shared" si="9"/>
        <v>4.5463925845106132</v>
      </c>
      <c r="G81">
        <f t="shared" si="10"/>
        <v>0.46899318574699178</v>
      </c>
      <c r="H81">
        <f t="shared" si="11"/>
        <v>2.132227141866132</v>
      </c>
      <c r="I81">
        <f t="shared" si="12"/>
        <v>2.1366962861475831</v>
      </c>
      <c r="J81">
        <f>D81^alphahat</f>
        <v>7.151213873410958</v>
      </c>
      <c r="K81">
        <f t="shared" si="13"/>
        <v>0.37394705438645343</v>
      </c>
      <c r="L81">
        <f t="shared" si="14"/>
        <v>1.7001101150621589</v>
      </c>
      <c r="M81">
        <f t="shared" si="15"/>
        <v>1.7036735428271377</v>
      </c>
      <c r="O81">
        <f>LN(Dati!I81^2)</f>
        <v>-1.0979405126289228</v>
      </c>
    </row>
    <row r="82" spans="2:15" x14ac:dyDescent="0.25">
      <c r="B82">
        <v>77</v>
      </c>
      <c r="C82">
        <v>1</v>
      </c>
      <c r="D82">
        <v>3.6779274624714162</v>
      </c>
      <c r="E82">
        <v>2.9117804943816736</v>
      </c>
      <c r="F82">
        <f t="shared" si="9"/>
        <v>3.6779274624714162</v>
      </c>
      <c r="G82">
        <f t="shared" si="10"/>
        <v>0.52143288859803183</v>
      </c>
      <c r="H82">
        <f t="shared" si="11"/>
        <v>1.9177923408104998</v>
      </c>
      <c r="I82">
        <f t="shared" si="12"/>
        <v>1.5182981141488412</v>
      </c>
      <c r="J82">
        <f>D82^alphahat</f>
        <v>5.4297403917722376</v>
      </c>
      <c r="K82">
        <f t="shared" si="13"/>
        <v>0.42915133440529085</v>
      </c>
      <c r="L82">
        <f t="shared" si="14"/>
        <v>1.5783874783654734</v>
      </c>
      <c r="M82">
        <f t="shared" si="15"/>
        <v>1.2495944846591927</v>
      </c>
      <c r="O82">
        <f>LN(Dati!I82^2)</f>
        <v>0.14184799010465296</v>
      </c>
    </row>
    <row r="83" spans="2:15" x14ac:dyDescent="0.25">
      <c r="B83">
        <v>78</v>
      </c>
      <c r="C83">
        <v>1</v>
      </c>
      <c r="D83">
        <v>4.746547357266536</v>
      </c>
      <c r="E83">
        <v>2.0548727762652561</v>
      </c>
      <c r="F83">
        <f t="shared" si="9"/>
        <v>4.746547357266536</v>
      </c>
      <c r="G83">
        <f t="shared" si="10"/>
        <v>0.45899831461262863</v>
      </c>
      <c r="H83">
        <f t="shared" si="11"/>
        <v>2.1786572372143667</v>
      </c>
      <c r="I83">
        <f t="shared" si="12"/>
        <v>0.94318314104912571</v>
      </c>
      <c r="J83">
        <f>D83^alphahat</f>
        <v>7.562879974432458</v>
      </c>
      <c r="K83">
        <f t="shared" si="13"/>
        <v>0.36362722860731905</v>
      </c>
      <c r="L83">
        <f t="shared" si="14"/>
        <v>1.7259738609762247</v>
      </c>
      <c r="M83">
        <f t="shared" si="15"/>
        <v>0.74720769277396271</v>
      </c>
      <c r="O83">
        <f>LN(Dati!I83^2)</f>
        <v>1.3066431159045953</v>
      </c>
    </row>
    <row r="84" spans="2:15" x14ac:dyDescent="0.25">
      <c r="B84">
        <v>79</v>
      </c>
      <c r="C84">
        <v>1</v>
      </c>
      <c r="D84">
        <v>3.9525152816204354</v>
      </c>
      <c r="E84">
        <v>5.3955605027149431</v>
      </c>
      <c r="F84">
        <f t="shared" si="9"/>
        <v>3.9525152816204354</v>
      </c>
      <c r="G84">
        <f t="shared" si="10"/>
        <v>0.50299448246057887</v>
      </c>
      <c r="H84">
        <f t="shared" si="11"/>
        <v>1.9880933784962</v>
      </c>
      <c r="I84">
        <f t="shared" si="12"/>
        <v>2.7139371626478437</v>
      </c>
      <c r="J84">
        <f>D84^alphahat</f>
        <v>5.9621467418080316</v>
      </c>
      <c r="K84">
        <f t="shared" si="13"/>
        <v>0.40954221007241132</v>
      </c>
      <c r="L84">
        <f t="shared" si="14"/>
        <v>1.6187218437798123</v>
      </c>
      <c r="M84">
        <f t="shared" si="15"/>
        <v>2.2097097728612884</v>
      </c>
      <c r="O84">
        <f>LN(Dati!I84^2)</f>
        <v>0.69066968553652275</v>
      </c>
    </row>
    <row r="85" spans="2:15" x14ac:dyDescent="0.25">
      <c r="B85">
        <v>80</v>
      </c>
      <c r="C85">
        <v>1</v>
      </c>
      <c r="D85">
        <v>3.6013423242402496</v>
      </c>
      <c r="E85">
        <v>5.3082126315566711</v>
      </c>
      <c r="F85">
        <f t="shared" si="9"/>
        <v>3.6013423242402496</v>
      </c>
      <c r="G85">
        <f t="shared" si="10"/>
        <v>0.52694804485992075</v>
      </c>
      <c r="H85">
        <f t="shared" si="11"/>
        <v>1.8977202966296822</v>
      </c>
      <c r="I85">
        <f t="shared" si="12"/>
        <v>2.7971522678995226</v>
      </c>
      <c r="J85">
        <f>D85^alphahat</f>
        <v>5.2833191347748212</v>
      </c>
      <c r="K85">
        <f t="shared" si="13"/>
        <v>0.43505741760329658</v>
      </c>
      <c r="L85">
        <f t="shared" si="14"/>
        <v>1.566790691489417</v>
      </c>
      <c r="M85">
        <f t="shared" si="15"/>
        <v>2.3093772795742447</v>
      </c>
      <c r="O85">
        <f>LN(Dati!I85^2)</f>
        <v>0.55878130044276564</v>
      </c>
    </row>
    <row r="86" spans="2:15" x14ac:dyDescent="0.25">
      <c r="B86">
        <v>81</v>
      </c>
      <c r="C86">
        <v>1</v>
      </c>
      <c r="D86">
        <v>2.2526060193777084</v>
      </c>
      <c r="E86">
        <v>4.5126833002577769</v>
      </c>
      <c r="F86">
        <f t="shared" si="9"/>
        <v>2.2526060193777084</v>
      </c>
      <c r="G86">
        <f t="shared" si="10"/>
        <v>0.66628092477311407</v>
      </c>
      <c r="H86">
        <f t="shared" si="11"/>
        <v>1.5008684217404631</v>
      </c>
      <c r="I86">
        <f t="shared" si="12"/>
        <v>3.0067148025039403</v>
      </c>
      <c r="J86">
        <f>D86^alphahat</f>
        <v>2.8719434909114816</v>
      </c>
      <c r="K86">
        <f t="shared" si="13"/>
        <v>0.59008157580543219</v>
      </c>
      <c r="L86">
        <f t="shared" si="14"/>
        <v>1.3292213095832</v>
      </c>
      <c r="M86">
        <f t="shared" si="15"/>
        <v>2.6628512729269671</v>
      </c>
      <c r="O86">
        <f>LN(Dati!I86^2)</f>
        <v>-1.3230072886082831</v>
      </c>
    </row>
    <row r="87" spans="2:15" x14ac:dyDescent="0.25">
      <c r="B87">
        <v>82</v>
      </c>
      <c r="C87">
        <v>1</v>
      </c>
      <c r="D87">
        <v>4.0622719653620152</v>
      </c>
      <c r="E87">
        <v>3.155170371523127</v>
      </c>
      <c r="F87">
        <f t="shared" si="9"/>
        <v>4.0622719653620152</v>
      </c>
      <c r="G87">
        <f t="shared" si="10"/>
        <v>0.4961528634800752</v>
      </c>
      <c r="H87">
        <f t="shared" si="11"/>
        <v>2.0155078678491964</v>
      </c>
      <c r="I87">
        <f t="shared" si="12"/>
        <v>1.5654468145986922</v>
      </c>
      <c r="J87">
        <f>D87^alphahat</f>
        <v>6.1781167115694338</v>
      </c>
      <c r="K87">
        <f t="shared" si="13"/>
        <v>0.40232029941428687</v>
      </c>
      <c r="L87">
        <f t="shared" si="14"/>
        <v>1.6343344734067096</v>
      </c>
      <c r="M87">
        <f t="shared" si="15"/>
        <v>1.2693890885742711</v>
      </c>
      <c r="O87">
        <f>LN(Dati!I87^2)</f>
        <v>-0.37976817457018125</v>
      </c>
    </row>
    <row r="88" spans="2:15" x14ac:dyDescent="0.25">
      <c r="B88">
        <v>83</v>
      </c>
      <c r="C88">
        <v>1</v>
      </c>
      <c r="D88">
        <v>4.12097075341444</v>
      </c>
      <c r="E88">
        <v>3.5334587765682954</v>
      </c>
      <c r="F88">
        <f t="shared" si="9"/>
        <v>4.12097075341444</v>
      </c>
      <c r="G88">
        <f t="shared" si="10"/>
        <v>0.49260660857459171</v>
      </c>
      <c r="H88">
        <f t="shared" si="11"/>
        <v>2.0300174268745672</v>
      </c>
      <c r="I88">
        <f t="shared" si="12"/>
        <v>1.7406051444634341</v>
      </c>
      <c r="J88">
        <f>D88^alphahat</f>
        <v>6.294340641040991</v>
      </c>
      <c r="K88">
        <f t="shared" si="13"/>
        <v>0.39858860492197767</v>
      </c>
      <c r="L88">
        <f t="shared" si="14"/>
        <v>1.6425719835277328</v>
      </c>
      <c r="M88">
        <f t="shared" si="15"/>
        <v>1.4083964043016748</v>
      </c>
      <c r="O88">
        <f>LN(Dati!I88^2)</f>
        <v>-1.6045850185484263</v>
      </c>
    </row>
    <row r="89" spans="2:15" x14ac:dyDescent="0.25">
      <c r="B89">
        <v>84</v>
      </c>
      <c r="C89">
        <v>1</v>
      </c>
      <c r="D89">
        <v>3.2947687132982537</v>
      </c>
      <c r="E89">
        <v>3.1074196259432938</v>
      </c>
      <c r="F89">
        <f t="shared" si="9"/>
        <v>3.2947687132982537</v>
      </c>
      <c r="G89">
        <f t="shared" si="10"/>
        <v>0.55091872451366919</v>
      </c>
      <c r="H89">
        <f t="shared" si="11"/>
        <v>1.8151497770978167</v>
      </c>
      <c r="I89">
        <f t="shared" si="12"/>
        <v>1.7119356568534223</v>
      </c>
      <c r="J89">
        <f>D89^alphahat</f>
        <v>4.7066297293132386</v>
      </c>
      <c r="K89">
        <f t="shared" si="13"/>
        <v>0.46094062160405613</v>
      </c>
      <c r="L89">
        <f t="shared" si="14"/>
        <v>1.5186927387492932</v>
      </c>
      <c r="M89">
        <f t="shared" si="15"/>
        <v>1.4323359339669455</v>
      </c>
      <c r="O89">
        <f>LN(Dati!I89^2)</f>
        <v>-0.25360908516830577</v>
      </c>
    </row>
    <row r="90" spans="2:15" x14ac:dyDescent="0.25">
      <c r="B90">
        <v>85</v>
      </c>
      <c r="C90">
        <v>1</v>
      </c>
      <c r="D90">
        <v>3.9646115611540154</v>
      </c>
      <c r="E90">
        <v>5.3738144843955524</v>
      </c>
      <c r="F90">
        <f t="shared" si="9"/>
        <v>3.9646115611540154</v>
      </c>
      <c r="G90">
        <f t="shared" si="10"/>
        <v>0.50222656234961716</v>
      </c>
      <c r="H90">
        <f t="shared" si="11"/>
        <v>1.99113323540993</v>
      </c>
      <c r="I90">
        <f t="shared" si="12"/>
        <v>2.6988723752025585</v>
      </c>
      <c r="J90">
        <f>D90^alphahat</f>
        <v>5.9858618140210247</v>
      </c>
      <c r="K90">
        <f t="shared" si="13"/>
        <v>0.40873013303343736</v>
      </c>
      <c r="L90">
        <f t="shared" si="14"/>
        <v>1.6204562108163845</v>
      </c>
      <c r="M90">
        <f t="shared" si="15"/>
        <v>2.1964399091040065</v>
      </c>
      <c r="O90">
        <f>LN(Dati!I90^2)</f>
        <v>0.65977681574391478</v>
      </c>
    </row>
    <row r="91" spans="2:15" x14ac:dyDescent="0.25">
      <c r="B91">
        <v>86</v>
      </c>
      <c r="C91">
        <v>1</v>
      </c>
      <c r="D91">
        <v>5.4138231563265435</v>
      </c>
      <c r="E91">
        <v>4.4632181571651017</v>
      </c>
      <c r="F91">
        <f t="shared" si="9"/>
        <v>5.4138231563265435</v>
      </c>
      <c r="G91">
        <f t="shared" si="10"/>
        <v>0.42978174743325143</v>
      </c>
      <c r="H91">
        <f t="shared" si="11"/>
        <v>2.3267623764206227</v>
      </c>
      <c r="I91">
        <f t="shared" si="12"/>
        <v>1.9182096987622337</v>
      </c>
      <c r="J91">
        <f>D91^alphahat</f>
        <v>8.9722283813640686</v>
      </c>
      <c r="K91">
        <f t="shared" si="13"/>
        <v>0.33384881585657927</v>
      </c>
      <c r="L91">
        <f t="shared" si="14"/>
        <v>1.8073984499965452</v>
      </c>
      <c r="M91">
        <f t="shared" si="15"/>
        <v>1.4900400966791532</v>
      </c>
      <c r="O91">
        <f>LN(Dati!I91^2)</f>
        <v>-1.4196311245638695</v>
      </c>
    </row>
    <row r="92" spans="2:15" x14ac:dyDescent="0.25">
      <c r="B92">
        <v>87</v>
      </c>
      <c r="C92">
        <v>1</v>
      </c>
      <c r="D92">
        <v>4.2749573013716144</v>
      </c>
      <c r="E92">
        <v>2.8933404893032275</v>
      </c>
      <c r="F92">
        <f t="shared" si="9"/>
        <v>4.2749573013716144</v>
      </c>
      <c r="G92">
        <f t="shared" si="10"/>
        <v>0.48365324877297894</v>
      </c>
      <c r="H92">
        <f t="shared" si="11"/>
        <v>2.0675969871741482</v>
      </c>
      <c r="I92">
        <f t="shared" si="12"/>
        <v>1.3993735274579064</v>
      </c>
      <c r="J92">
        <f>D92^alphahat</f>
        <v>6.6015807509915083</v>
      </c>
      <c r="K92">
        <f t="shared" si="13"/>
        <v>0.38920286632447376</v>
      </c>
      <c r="L92">
        <f t="shared" si="14"/>
        <v>1.6638256351085694</v>
      </c>
      <c r="M92">
        <f t="shared" si="15"/>
        <v>1.1260964116894716</v>
      </c>
      <c r="O92">
        <f>LN(Dati!I92^2)</f>
        <v>0.16720097539222434</v>
      </c>
    </row>
    <row r="93" spans="2:15" x14ac:dyDescent="0.25">
      <c r="B93">
        <v>88</v>
      </c>
      <c r="C93">
        <v>1</v>
      </c>
      <c r="D93">
        <v>3.6171959537605289</v>
      </c>
      <c r="E93">
        <v>4.2340243554499466</v>
      </c>
      <c r="F93">
        <f t="shared" si="9"/>
        <v>3.6171959537605289</v>
      </c>
      <c r="G93">
        <f t="shared" si="10"/>
        <v>0.52579200950442784</v>
      </c>
      <c r="H93">
        <f t="shared" si="11"/>
        <v>1.901892729299034</v>
      </c>
      <c r="I93">
        <f t="shared" si="12"/>
        <v>2.2262161741427171</v>
      </c>
      <c r="J93">
        <f>D93^alphahat</f>
        <v>5.3135535536267202</v>
      </c>
      <c r="K93">
        <f t="shared" si="13"/>
        <v>0.43381790125939662</v>
      </c>
      <c r="L93">
        <f t="shared" si="14"/>
        <v>1.5692043571043741</v>
      </c>
      <c r="M93">
        <f t="shared" si="15"/>
        <v>1.8367955597624652</v>
      </c>
      <c r="O93">
        <f>LN(Dati!I93^2)</f>
        <v>-2.7865450061393204</v>
      </c>
    </row>
    <row r="94" spans="2:15" x14ac:dyDescent="0.25">
      <c r="B94">
        <v>89</v>
      </c>
      <c r="C94">
        <v>1</v>
      </c>
      <c r="D94">
        <v>5.1171641745022498</v>
      </c>
      <c r="E94">
        <v>4.0373017883248394</v>
      </c>
      <c r="F94">
        <f t="shared" si="9"/>
        <v>5.1171641745022498</v>
      </c>
      <c r="G94">
        <f t="shared" si="10"/>
        <v>0.44206417872046128</v>
      </c>
      <c r="H94">
        <f t="shared" si="11"/>
        <v>2.2621149781791043</v>
      </c>
      <c r="I94">
        <f t="shared" si="12"/>
        <v>1.7847464993024698</v>
      </c>
      <c r="J94">
        <f>D94^alphahat</f>
        <v>8.338828552828323</v>
      </c>
      <c r="K94">
        <f t="shared" si="13"/>
        <v>0.34629600197815863</v>
      </c>
      <c r="L94">
        <f t="shared" si="14"/>
        <v>1.7720534950959934</v>
      </c>
      <c r="M94">
        <f t="shared" si="15"/>
        <v>1.3981014680761619</v>
      </c>
      <c r="O94">
        <f>LN(Dati!I94^2)</f>
        <v>-5.5146696459184552</v>
      </c>
    </row>
    <row r="95" spans="2:15" x14ac:dyDescent="0.25">
      <c r="B95">
        <v>90</v>
      </c>
      <c r="C95">
        <v>1</v>
      </c>
      <c r="D95">
        <v>3.2665289028082043</v>
      </c>
      <c r="E95">
        <v>3.6854921846534126</v>
      </c>
      <c r="F95">
        <f t="shared" si="9"/>
        <v>3.2665289028082043</v>
      </c>
      <c r="G95">
        <f t="shared" si="10"/>
        <v>0.55329500224259565</v>
      </c>
      <c r="H95">
        <f t="shared" si="11"/>
        <v>1.8073541166047689</v>
      </c>
      <c r="I95">
        <f t="shared" si="12"/>
        <v>2.0391644065728785</v>
      </c>
      <c r="J95">
        <f>D95^alphahat</f>
        <v>4.6542897372190417</v>
      </c>
      <c r="K95">
        <f t="shared" si="13"/>
        <v>0.46352513848458343</v>
      </c>
      <c r="L95">
        <f t="shared" si="14"/>
        <v>1.5141182620380671</v>
      </c>
      <c r="M95">
        <f t="shared" si="15"/>
        <v>1.708318275275323</v>
      </c>
      <c r="O95">
        <f>LN(Dati!I95^2)</f>
        <v>-2.3876639542385805</v>
      </c>
    </row>
    <row r="96" spans="2:15" x14ac:dyDescent="0.25">
      <c r="B96">
        <v>91</v>
      </c>
      <c r="C96">
        <v>1</v>
      </c>
      <c r="D96">
        <v>4.6904951987962704</v>
      </c>
      <c r="E96">
        <v>4.2111255525960587</v>
      </c>
      <c r="F96">
        <f t="shared" si="9"/>
        <v>4.6904951987962704</v>
      </c>
      <c r="G96">
        <f t="shared" si="10"/>
        <v>0.46173272090503037</v>
      </c>
      <c r="H96">
        <f t="shared" si="11"/>
        <v>2.1657551105321833</v>
      </c>
      <c r="I96">
        <f t="shared" si="12"/>
        <v>1.9444144594728778</v>
      </c>
      <c r="J96">
        <f>D96^alphahat</f>
        <v>7.4470617588542298</v>
      </c>
      <c r="K96">
        <f t="shared" si="13"/>
        <v>0.36644392163576217</v>
      </c>
      <c r="L96">
        <f t="shared" si="14"/>
        <v>1.7188034550606193</v>
      </c>
      <c r="M96">
        <f t="shared" si="15"/>
        <v>1.5431413619938659</v>
      </c>
      <c r="O96">
        <f>LN(Dati!I96^2)</f>
        <v>-2.9057806049531378</v>
      </c>
    </row>
    <row r="97" spans="2:15" x14ac:dyDescent="0.25">
      <c r="B97">
        <v>92</v>
      </c>
      <c r="C97">
        <v>1</v>
      </c>
      <c r="D97">
        <v>3.9862689037399832</v>
      </c>
      <c r="E97">
        <v>3.1807976584823336</v>
      </c>
      <c r="F97">
        <f t="shared" si="9"/>
        <v>3.9862689037399832</v>
      </c>
      <c r="G97">
        <f t="shared" si="10"/>
        <v>0.50086040934419074</v>
      </c>
      <c r="H97">
        <f t="shared" si="11"/>
        <v>1.9965642748832264</v>
      </c>
      <c r="I97">
        <f t="shared" si="12"/>
        <v>1.5931356172685049</v>
      </c>
      <c r="J97">
        <f>D97^alphahat</f>
        <v>6.0283756568754017</v>
      </c>
      <c r="K97">
        <f t="shared" si="13"/>
        <v>0.40728634166263772</v>
      </c>
      <c r="L97">
        <f t="shared" si="14"/>
        <v>1.6235528786877913</v>
      </c>
      <c r="M97">
        <f t="shared" si="15"/>
        <v>1.2954954418923539</v>
      </c>
      <c r="O97">
        <f>LN(Dati!I97^2)</f>
        <v>-0.44121409715159204</v>
      </c>
    </row>
    <row r="98" spans="2:15" x14ac:dyDescent="0.25">
      <c r="B98">
        <v>93</v>
      </c>
      <c r="C98">
        <v>1</v>
      </c>
      <c r="D98">
        <v>3.5717621459334623</v>
      </c>
      <c r="E98">
        <v>5.1210272532480303</v>
      </c>
      <c r="F98">
        <f t="shared" si="9"/>
        <v>3.5717621459334623</v>
      </c>
      <c r="G98">
        <f t="shared" si="10"/>
        <v>0.52912555239870085</v>
      </c>
      <c r="H98">
        <f t="shared" si="11"/>
        <v>1.8899106185038121</v>
      </c>
      <c r="I98">
        <f t="shared" si="12"/>
        <v>2.7096663742236653</v>
      </c>
      <c r="J98">
        <f>D98^alphahat</f>
        <v>5.2270133081015331</v>
      </c>
      <c r="K98">
        <f t="shared" si="13"/>
        <v>0.4373943785102794</v>
      </c>
      <c r="L98">
        <f t="shared" si="14"/>
        <v>1.5622686840071085</v>
      </c>
      <c r="M98">
        <f t="shared" si="15"/>
        <v>2.2399085327686254</v>
      </c>
      <c r="O98">
        <f>LN(Dati!I98^2)</f>
        <v>0.2530949480097841</v>
      </c>
    </row>
    <row r="99" spans="2:15" x14ac:dyDescent="0.25">
      <c r="B99">
        <v>94</v>
      </c>
      <c r="C99">
        <v>1</v>
      </c>
      <c r="D99">
        <v>5.1983502190560102</v>
      </c>
      <c r="E99">
        <v>3.6283668224350549</v>
      </c>
      <c r="F99">
        <f t="shared" si="9"/>
        <v>5.1983502190560102</v>
      </c>
      <c r="G99">
        <f t="shared" si="10"/>
        <v>0.4385985912881058</v>
      </c>
      <c r="H99">
        <f t="shared" si="11"/>
        <v>2.2799890831001823</v>
      </c>
      <c r="I99">
        <f t="shared" si="12"/>
        <v>1.5913965769965159</v>
      </c>
      <c r="J99">
        <f>D99^alphahat</f>
        <v>8.5111056253043955</v>
      </c>
      <c r="K99">
        <f t="shared" si="13"/>
        <v>0.34277331914095865</v>
      </c>
      <c r="L99">
        <f t="shared" si="14"/>
        <v>1.7818557586429582</v>
      </c>
      <c r="M99">
        <f t="shared" si="15"/>
        <v>1.243707338786997</v>
      </c>
      <c r="O99">
        <f>LN(Dati!I99^2)</f>
        <v>-2.1294131331833563</v>
      </c>
    </row>
    <row r="100" spans="2:15" x14ac:dyDescent="0.25">
      <c r="B100">
        <v>95</v>
      </c>
      <c r="C100">
        <v>1</v>
      </c>
      <c r="D100">
        <v>4.7097503385011805</v>
      </c>
      <c r="E100">
        <v>3.9475357981282286</v>
      </c>
      <c r="F100">
        <f t="shared" si="9"/>
        <v>4.7097503385011805</v>
      </c>
      <c r="G100">
        <f t="shared" si="10"/>
        <v>0.46078789016581356</v>
      </c>
      <c r="H100">
        <f t="shared" si="11"/>
        <v>2.1701959216856852</v>
      </c>
      <c r="I100">
        <f t="shared" si="12"/>
        <v>1.8189766917735273</v>
      </c>
      <c r="J100">
        <f>D100^alphahat</f>
        <v>7.4868014213337108</v>
      </c>
      <c r="K100">
        <f t="shared" si="13"/>
        <v>0.36547009232519845</v>
      </c>
      <c r="L100">
        <f t="shared" si="14"/>
        <v>1.7212728910406612</v>
      </c>
      <c r="M100">
        <f t="shared" si="15"/>
        <v>1.4427062725989497</v>
      </c>
      <c r="O100">
        <f>LN(Dati!I100^2)</f>
        <v>-7.0437879733844957</v>
      </c>
    </row>
    <row r="101" spans="2:15" x14ac:dyDescent="0.25">
      <c r="B101">
        <v>96</v>
      </c>
      <c r="C101">
        <v>1</v>
      </c>
      <c r="D101">
        <v>5.0474991540831979</v>
      </c>
      <c r="E101">
        <v>4.3671289050544146</v>
      </c>
      <c r="F101">
        <f t="shared" si="9"/>
        <v>5.0474991540831979</v>
      </c>
      <c r="G101">
        <f t="shared" si="10"/>
        <v>0.44510438477003345</v>
      </c>
      <c r="H101">
        <f t="shared" si="11"/>
        <v>2.2466640056054659</v>
      </c>
      <c r="I101">
        <f t="shared" si="12"/>
        <v>1.9438282244956748</v>
      </c>
      <c r="J101">
        <f>D101^alphahat</f>
        <v>8.191649012607586</v>
      </c>
      <c r="K101">
        <f t="shared" si="13"/>
        <v>0.34939310646291549</v>
      </c>
      <c r="L101">
        <f t="shared" si="14"/>
        <v>1.7635614093140666</v>
      </c>
      <c r="M101">
        <f t="shared" si="15"/>
        <v>1.5258447344609527</v>
      </c>
      <c r="O101">
        <f>LN(Dati!I101^2)</f>
        <v>-1.8692449823631974</v>
      </c>
    </row>
    <row r="102" spans="2:15" x14ac:dyDescent="0.25">
      <c r="B102">
        <v>97</v>
      </c>
      <c r="C102">
        <v>1</v>
      </c>
      <c r="D102">
        <v>4.1433500074199401</v>
      </c>
      <c r="E102">
        <v>3.7494319359248038</v>
      </c>
      <c r="F102">
        <f t="shared" si="9"/>
        <v>4.1433500074199401</v>
      </c>
      <c r="G102">
        <f t="shared" si="10"/>
        <v>0.49127446250939416</v>
      </c>
      <c r="H102">
        <f t="shared" si="11"/>
        <v>2.0355220478835254</v>
      </c>
      <c r="I102">
        <f t="shared" si="12"/>
        <v>1.8420001590370152</v>
      </c>
      <c r="J102">
        <f>D102^alphahat</f>
        <v>6.3387826202224762</v>
      </c>
      <c r="K102">
        <f t="shared" si="13"/>
        <v>0.39718887048249274</v>
      </c>
      <c r="L102">
        <f t="shared" si="14"/>
        <v>1.645692509460754</v>
      </c>
      <c r="M102">
        <f t="shared" si="15"/>
        <v>1.4892326355809589</v>
      </c>
      <c r="O102">
        <f>LN(Dati!I102^2)</f>
        <v>-2.9207515367232424</v>
      </c>
    </row>
    <row r="103" spans="2:15" x14ac:dyDescent="0.25">
      <c r="B103">
        <v>98</v>
      </c>
      <c r="C103">
        <v>1</v>
      </c>
      <c r="D103">
        <v>3.4294671523675788</v>
      </c>
      <c r="E103">
        <v>3.6805854607373476</v>
      </c>
      <c r="F103">
        <f t="shared" si="9"/>
        <v>3.4294671523675788</v>
      </c>
      <c r="G103">
        <f t="shared" si="10"/>
        <v>0.53999119237528448</v>
      </c>
      <c r="H103">
        <f t="shared" si="11"/>
        <v>1.8518820568188405</v>
      </c>
      <c r="I103">
        <f t="shared" si="12"/>
        <v>1.9874837315826963</v>
      </c>
      <c r="J103">
        <f>D103^alphahat</f>
        <v>4.9581164611104294</v>
      </c>
      <c r="K103">
        <f t="shared" si="13"/>
        <v>0.44909853479244094</v>
      </c>
      <c r="L103">
        <f t="shared" si="14"/>
        <v>1.5401686732470845</v>
      </c>
      <c r="M103">
        <f t="shared" si="15"/>
        <v>1.652945537595504</v>
      </c>
      <c r="O103">
        <f>LN(Dati!I103^2)</f>
        <v>-2.3639698323377996</v>
      </c>
    </row>
    <row r="104" spans="2:15" x14ac:dyDescent="0.25">
      <c r="B104">
        <v>99</v>
      </c>
      <c r="C104">
        <v>1</v>
      </c>
      <c r="D104">
        <v>3.8137639067863347</v>
      </c>
      <c r="E104">
        <v>3.0668038662988693</v>
      </c>
      <c r="F104">
        <f t="shared" si="9"/>
        <v>3.8137639067863347</v>
      </c>
      <c r="G104">
        <f t="shared" si="10"/>
        <v>0.51206264814790103</v>
      </c>
      <c r="H104">
        <f t="shared" si="11"/>
        <v>1.9528860455198953</v>
      </c>
      <c r="I104">
        <f t="shared" si="12"/>
        <v>1.5703957091272205</v>
      </c>
      <c r="J104">
        <f>D104^alphahat</f>
        <v>5.6916847746712973</v>
      </c>
      <c r="K104">
        <f t="shared" si="13"/>
        <v>0.41915975740553729</v>
      </c>
      <c r="L104">
        <f t="shared" si="14"/>
        <v>1.5985763539705542</v>
      </c>
      <c r="M104">
        <f t="shared" si="15"/>
        <v>1.2854807646081978</v>
      </c>
      <c r="O104">
        <f>LN(Dati!I104^2)</f>
        <v>-0.17243072924499334</v>
      </c>
    </row>
    <row r="105" spans="2:15" x14ac:dyDescent="0.25">
      <c r="B105">
        <v>100</v>
      </c>
      <c r="C105">
        <v>1</v>
      </c>
      <c r="D105">
        <v>2.7144906299363356</v>
      </c>
      <c r="E105">
        <v>4.4274841103324434</v>
      </c>
      <c r="F105">
        <f t="shared" si="9"/>
        <v>2.7144906299363356</v>
      </c>
      <c r="G105">
        <f t="shared" si="10"/>
        <v>0.60695406802785978</v>
      </c>
      <c r="H105">
        <f t="shared" si="11"/>
        <v>1.6475711304633667</v>
      </c>
      <c r="I105">
        <f t="shared" si="12"/>
        <v>2.6872794918949863</v>
      </c>
      <c r="J105">
        <f>D105^alphahat</f>
        <v>3.6593807493684301</v>
      </c>
      <c r="K105">
        <f t="shared" si="13"/>
        <v>0.52275259870389701</v>
      </c>
      <c r="L105">
        <f t="shared" si="14"/>
        <v>1.4190070309565976</v>
      </c>
      <c r="M105">
        <f t="shared" si="15"/>
        <v>2.3144788243964962</v>
      </c>
      <c r="O105">
        <f>LN(Dati!I105^2)</f>
        <v>-1.6669041141268275</v>
      </c>
    </row>
  </sheetData>
  <mergeCells count="7">
    <mergeCell ref="G1:H1"/>
    <mergeCell ref="K1:L1"/>
    <mergeCell ref="C5:D5"/>
    <mergeCell ref="G5:H5"/>
    <mergeCell ref="G4:I4"/>
    <mergeCell ref="K4:M4"/>
    <mergeCell ref="K5:L5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4"/>
  <sheetViews>
    <sheetView topLeftCell="A5" workbookViewId="0">
      <selection activeCell="B12" sqref="B12"/>
    </sheetView>
  </sheetViews>
  <sheetFormatPr defaultRowHeight="13.2" x14ac:dyDescent="0.25"/>
  <sheetData>
    <row r="3" spans="5:8" x14ac:dyDescent="0.25">
      <c r="E3" t="s">
        <v>3</v>
      </c>
      <c r="H3" t="s">
        <v>4</v>
      </c>
    </row>
    <row r="4" spans="5:8" x14ac:dyDescent="0.25">
      <c r="E4" t="s">
        <v>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workbookViewId="0">
      <selection activeCell="B7" sqref="B7"/>
    </sheetView>
  </sheetViews>
  <sheetFormatPr defaultRowHeight="13.2" x14ac:dyDescent="0.25"/>
  <cols>
    <col min="7" max="7" width="9.77734375" bestFit="1" customWidth="1"/>
    <col min="16" max="16" width="9.77734375" bestFit="1" customWidth="1"/>
  </cols>
  <sheetData>
    <row r="2" spans="1:17" x14ac:dyDescent="0.25">
      <c r="D2" t="s">
        <v>33</v>
      </c>
      <c r="G2" t="s">
        <v>34</v>
      </c>
      <c r="L2" t="s">
        <v>35</v>
      </c>
      <c r="M2">
        <f>TINV(0.05,98)</f>
        <v>1.9844674545084788</v>
      </c>
    </row>
    <row r="3" spans="1:17" x14ac:dyDescent="0.25">
      <c r="D3" t="s">
        <v>36</v>
      </c>
      <c r="E3" s="3" t="s">
        <v>44</v>
      </c>
      <c r="F3" t="s">
        <v>37</v>
      </c>
      <c r="H3" t="s">
        <v>38</v>
      </c>
      <c r="I3" t="s">
        <v>39</v>
      </c>
    </row>
    <row r="4" spans="1:17" x14ac:dyDescent="0.25">
      <c r="C4" t="s">
        <v>40</v>
      </c>
      <c r="D4">
        <v>1</v>
      </c>
      <c r="E4">
        <v>1.2</v>
      </c>
      <c r="F4">
        <f t="shared" ref="F4:F35" si="0">MMULT(D4:E4,bOLS)</f>
        <v>4.0049746266518191</v>
      </c>
      <c r="G4">
        <f t="array" ref="G4">tgam*SQRT((1+MMULT(D4:E4,MMULT(P$9:Q$10,TRANSPOSE(D4:E4)))))*sols</f>
        <v>1.8897707964634189</v>
      </c>
      <c r="H4">
        <f>F4+G4</f>
        <v>5.8947454231152383</v>
      </c>
      <c r="I4">
        <f>MAX(0,F4-G4)</f>
        <v>2.1152038301884</v>
      </c>
    </row>
    <row r="5" spans="1:17" x14ac:dyDescent="0.25">
      <c r="D5">
        <v>1</v>
      </c>
      <c r="E5">
        <v>1.3</v>
      </c>
      <c r="F5">
        <f t="shared" si="0"/>
        <v>4.0041798293430144</v>
      </c>
      <c r="G5">
        <f t="array" ref="G5">tgam*SQRT((1+MMULT(D5:E5,MMULT(P$9:Q$10,TRANSPOSE(D5:E5)))))*sols</f>
        <v>1.8842761587210339</v>
      </c>
      <c r="H5">
        <f t="shared" ref="H5:H58" si="1">F5+G5</f>
        <v>5.8884559880640488</v>
      </c>
      <c r="I5">
        <f t="shared" ref="I5:I58" si="2">MAX(0,F5-G5)</f>
        <v>2.1199036706219805</v>
      </c>
    </row>
    <row r="6" spans="1:17" x14ac:dyDescent="0.25">
      <c r="A6" s="3" t="s">
        <v>44</v>
      </c>
      <c r="D6">
        <v>1</v>
      </c>
      <c r="E6">
        <v>1.4</v>
      </c>
      <c r="F6">
        <f t="shared" si="0"/>
        <v>4.0033850320342097</v>
      </c>
      <c r="G6">
        <f t="array" ref="G6">tgam*SQRT((1+MMULT(D6:E6,MMULT(P$9:Q$10,TRANSPOSE(D6:E6)))))*sols</f>
        <v>1.8789732555407219</v>
      </c>
      <c r="H6">
        <f t="shared" si="1"/>
        <v>5.8823582875749318</v>
      </c>
      <c r="I6">
        <f t="shared" si="2"/>
        <v>2.1244117764934876</v>
      </c>
      <c r="M6" t="s">
        <v>41</v>
      </c>
    </row>
    <row r="7" spans="1:17" x14ac:dyDescent="0.25">
      <c r="A7" s="3" t="s">
        <v>42</v>
      </c>
      <c r="B7">
        <f>MIN(EteroModel!D6:D105)</f>
        <v>1.2305522533133626</v>
      </c>
      <c r="D7">
        <v>1</v>
      </c>
      <c r="E7">
        <v>1.5</v>
      </c>
      <c r="F7">
        <f t="shared" si="0"/>
        <v>4.002590234725405</v>
      </c>
      <c r="G7">
        <f t="array" ref="G7">tgam*SQRT((1+MMULT(D7:E7,MMULT(P$9:Q$10,TRANSPOSE(D7:E7)))))*sols</f>
        <v>1.8738637147093686</v>
      </c>
      <c r="H7">
        <f t="shared" si="1"/>
        <v>5.8764539494347741</v>
      </c>
      <c r="I7">
        <f t="shared" si="2"/>
        <v>2.1287265200160363</v>
      </c>
    </row>
    <row r="8" spans="1:17" x14ac:dyDescent="0.25">
      <c r="A8" s="3" t="s">
        <v>43</v>
      </c>
      <c r="B8">
        <f>MAX(EteroModel!D6:D105)</f>
        <v>6.4578548618592322</v>
      </c>
      <c r="D8">
        <v>1</v>
      </c>
      <c r="E8">
        <v>1.6</v>
      </c>
      <c r="F8">
        <f t="shared" si="0"/>
        <v>4.0017954374166003</v>
      </c>
      <c r="G8">
        <f t="array" ref="G8">tgam*SQRT((1+MMULT(D8:E8,MMULT(P$9:Q$10,TRANSPOSE(D8:E8)))))*sols</f>
        <v>1.8689491221340899</v>
      </c>
      <c r="H8">
        <f t="shared" si="1"/>
        <v>5.8707445595506904</v>
      </c>
      <c r="I8">
        <f t="shared" si="2"/>
        <v>2.1328463152825101</v>
      </c>
    </row>
    <row r="9" spans="1:17" x14ac:dyDescent="0.25">
      <c r="D9">
        <v>1</v>
      </c>
      <c r="E9">
        <v>1.7</v>
      </c>
      <c r="F9">
        <f t="shared" si="0"/>
        <v>4.0010006401077955</v>
      </c>
      <c r="G9">
        <f t="array" ref="G9">tgam*SQRT((1+MMULT(D9:E9,MMULT(P$9:Q$10,TRANSPOSE(D9:E9)))))*sols</f>
        <v>1.8642310196167933</v>
      </c>
      <c r="H9">
        <f t="shared" si="1"/>
        <v>5.8652316597245893</v>
      </c>
      <c r="I9">
        <f t="shared" si="2"/>
        <v>2.1367696204910023</v>
      </c>
      <c r="P9">
        <f t="array" ref="P9:Q10">MINVERSE(MMULT(TRANSPOSE(X),X))</f>
        <v>0.19308841023187748</v>
      </c>
      <c r="Q9">
        <v>-4.6878214194556386E-2</v>
      </c>
    </row>
    <row r="10" spans="1:17" x14ac:dyDescent="0.25">
      <c r="D10">
        <v>1</v>
      </c>
      <c r="E10">
        <v>1.8</v>
      </c>
      <c r="F10">
        <f t="shared" si="0"/>
        <v>4.0002058427989908</v>
      </c>
      <c r="G10">
        <f t="array" ref="G10">tgam*SQRT((1+MMULT(D10:E10,MMULT(P$9:Q$10,TRANSPOSE(D10:E10)))))*sols</f>
        <v>1.85971090264897</v>
      </c>
      <c r="H10">
        <f t="shared" si="1"/>
        <v>5.8599167454479613</v>
      </c>
      <c r="I10">
        <f t="shared" si="2"/>
        <v>2.1404949401500208</v>
      </c>
      <c r="P10">
        <v>-4.6878214194556386E-2</v>
      </c>
      <c r="Q10">
        <v>1.2002763928571651E-2</v>
      </c>
    </row>
    <row r="11" spans="1:17" x14ac:dyDescent="0.25">
      <c r="D11">
        <v>1</v>
      </c>
      <c r="E11">
        <v>1.9</v>
      </c>
      <c r="F11">
        <f t="shared" si="0"/>
        <v>3.9994110454901861</v>
      </c>
      <c r="G11">
        <f t="array" ref="G11">tgam*SQRT((1+MMULT(D11:E11,MMULT(P$9:Q$10,TRANSPOSE(D11:E11)))))*sols</f>
        <v>1.8553902182332747</v>
      </c>
      <c r="H11">
        <f t="shared" si="1"/>
        <v>5.854801263723461</v>
      </c>
      <c r="I11">
        <f t="shared" si="2"/>
        <v>2.1440208272569112</v>
      </c>
    </row>
    <row r="12" spans="1:17" x14ac:dyDescent="0.25">
      <c r="D12">
        <v>1</v>
      </c>
      <c r="E12">
        <v>2</v>
      </c>
      <c r="F12">
        <f t="shared" si="0"/>
        <v>3.9986162481813814</v>
      </c>
      <c r="G12">
        <f t="array" ref="G12">tgam*SQRT((1+MMULT(D12:E12,MMULT(P$9:Q$10,TRANSPOSE(D12:E12)))))*sols</f>
        <v>1.8512703627385931</v>
      </c>
      <c r="H12">
        <f t="shared" si="1"/>
        <v>5.8498866109199747</v>
      </c>
      <c r="I12">
        <f t="shared" si="2"/>
        <v>2.147345885442788</v>
      </c>
    </row>
    <row r="13" spans="1:17" x14ac:dyDescent="0.25">
      <c r="D13">
        <v>1</v>
      </c>
      <c r="E13">
        <v>2.1</v>
      </c>
      <c r="F13">
        <f t="shared" si="0"/>
        <v>3.9978214508725767</v>
      </c>
      <c r="G13">
        <f t="array" ref="G13">tgam*SQRT((1+MMULT(D13:E13,MMULT(P$9:Q$10,TRANSPOSE(D13:E13)))))*sols</f>
        <v>1.8473526797953721</v>
      </c>
      <c r="H13">
        <f t="shared" si="1"/>
        <v>5.8451741306679486</v>
      </c>
      <c r="I13">
        <f t="shared" si="2"/>
        <v>2.1504687710772048</v>
      </c>
    </row>
    <row r="14" spans="1:17" x14ac:dyDescent="0.25">
      <c r="D14">
        <v>1</v>
      </c>
      <c r="E14">
        <v>2.2000000000000002</v>
      </c>
      <c r="F14">
        <f t="shared" si="0"/>
        <v>3.997026653563772</v>
      </c>
      <c r="G14">
        <f t="array" ref="G14">tgam*SQRT((1+MMULT(D14:E14,MMULT(P$9:Q$10,TRANSPOSE(D14:E14)))))*sols</f>
        <v>1.8436384582380283</v>
      </c>
      <c r="H14">
        <f t="shared" si="1"/>
        <v>5.8406651118018003</v>
      </c>
      <c r="I14">
        <f t="shared" si="2"/>
        <v>2.1533881953257437</v>
      </c>
    </row>
    <row r="15" spans="1:17" x14ac:dyDescent="0.25">
      <c r="D15">
        <v>1</v>
      </c>
      <c r="E15">
        <v>2.2999999999999998</v>
      </c>
      <c r="F15">
        <f t="shared" si="0"/>
        <v>3.9962318562549672</v>
      </c>
      <c r="G15">
        <f t="array" ref="G15">tgam*SQRT((1+MMULT(D15:E15,MMULT(P$9:Q$10,TRANSPOSE(D15:E15)))))*sols</f>
        <v>1.840128930101296</v>
      </c>
      <c r="H15">
        <f t="shared" si="1"/>
        <v>5.8363607863562628</v>
      </c>
      <c r="I15">
        <f t="shared" si="2"/>
        <v>2.1561029261536713</v>
      </c>
    </row>
    <row r="16" spans="1:17" x14ac:dyDescent="0.25">
      <c r="D16">
        <v>1</v>
      </c>
      <c r="E16">
        <v>2.4</v>
      </c>
      <c r="F16">
        <f t="shared" si="0"/>
        <v>3.9954370589461625</v>
      </c>
      <c r="G16">
        <f t="array" ref="G16">tgam*SQRT((1+MMULT(D16:E16,MMULT(P$9:Q$10,TRANSPOSE(D16:E16)))))*sols</f>
        <v>1.8368252686773123</v>
      </c>
      <c r="H16">
        <f t="shared" si="1"/>
        <v>5.8322623276234751</v>
      </c>
      <c r="I16">
        <f t="shared" si="2"/>
        <v>2.15861179026885</v>
      </c>
    </row>
    <row r="17" spans="4:9" x14ac:dyDescent="0.25">
      <c r="D17">
        <v>1</v>
      </c>
      <c r="E17">
        <v>2.5</v>
      </c>
      <c r="F17">
        <f t="shared" si="0"/>
        <v>3.9946422616373578</v>
      </c>
      <c r="G17">
        <f t="array" ref="G17">tgam*SQRT((1+MMULT(D17:E17,MMULT(P$9:Q$10,TRANSPOSE(D17:E17)))))*sols</f>
        <v>1.8337285866402131</v>
      </c>
      <c r="H17">
        <f t="shared" si="1"/>
        <v>5.8283708482775705</v>
      </c>
      <c r="I17">
        <f t="shared" si="2"/>
        <v>2.1609136749971447</v>
      </c>
    </row>
    <row r="18" spans="4:9" x14ac:dyDescent="0.25">
      <c r="D18">
        <v>1</v>
      </c>
      <c r="E18">
        <v>2.6</v>
      </c>
      <c r="F18">
        <f t="shared" si="0"/>
        <v>3.9938474643285531</v>
      </c>
      <c r="G18">
        <f t="array" ref="G18">tgam*SQRT((1+MMULT(D18:E18,MMULT(P$9:Q$10,TRANSPOSE(D18:E18)))))*sols</f>
        <v>1.8308399342448916</v>
      </c>
      <c r="H18">
        <f t="shared" si="1"/>
        <v>5.8246873985734444</v>
      </c>
      <c r="I18">
        <f t="shared" si="2"/>
        <v>2.1630075300836618</v>
      </c>
    </row>
    <row r="19" spans="4:9" x14ac:dyDescent="0.25">
      <c r="D19">
        <v>1</v>
      </c>
      <c r="E19">
        <v>2.7</v>
      </c>
      <c r="F19">
        <f t="shared" si="0"/>
        <v>3.9930526670197484</v>
      </c>
      <c r="G19">
        <f t="array" ref="G19">tgam*SQRT((1+MMULT(D19:E19,MMULT(P$9:Q$10,TRANSPOSE(D19:E19)))))*sols</f>
        <v>1.8281602976064384</v>
      </c>
      <c r="H19">
        <f t="shared" si="1"/>
        <v>5.821212964626187</v>
      </c>
      <c r="I19">
        <f t="shared" si="2"/>
        <v>2.1648923694133098</v>
      </c>
    </row>
    <row r="20" spans="4:9" x14ac:dyDescent="0.25">
      <c r="D20">
        <v>1</v>
      </c>
      <c r="E20">
        <v>2.8</v>
      </c>
      <c r="F20">
        <f t="shared" si="0"/>
        <v>3.9922578697109437</v>
      </c>
      <c r="G20">
        <f t="array" ref="G20">tgam*SQRT((1+MMULT(D20:E20,MMULT(P$9:Q$10,TRANSPOSE(D20:E20)))))*sols</f>
        <v>1.8256905970665933</v>
      </c>
      <c r="H20">
        <f t="shared" si="1"/>
        <v>5.817948466777537</v>
      </c>
      <c r="I20">
        <f t="shared" si="2"/>
        <v>2.1665672726443503</v>
      </c>
    </row>
    <row r="21" spans="4:9" x14ac:dyDescent="0.25">
      <c r="D21">
        <v>1</v>
      </c>
      <c r="E21">
        <v>2.9</v>
      </c>
      <c r="F21">
        <f t="shared" si="0"/>
        <v>3.9914630724021389</v>
      </c>
      <c r="G21">
        <f t="array" ref="G21">tgam*SQRT((1+MMULT(D21:E21,MMULT(P$9:Q$10,TRANSPOSE(D21:E21)))))*sols</f>
        <v>1.8234316856533404</v>
      </c>
      <c r="H21">
        <f t="shared" si="1"/>
        <v>5.8148947580554795</v>
      </c>
      <c r="I21">
        <f t="shared" si="2"/>
        <v>2.1680313867487984</v>
      </c>
    </row>
    <row r="22" spans="4:9" x14ac:dyDescent="0.25">
      <c r="D22">
        <v>1</v>
      </c>
      <c r="E22">
        <v>3</v>
      </c>
      <c r="F22">
        <f t="shared" si="0"/>
        <v>3.9906682750933342</v>
      </c>
      <c r="G22">
        <f t="array" ref="G22">tgam*SQRT((1+MMULT(D22:E22,MMULT(P$9:Q$10,TRANSPOSE(D22:E22)))))*sols</f>
        <v>1.8213843476394771</v>
      </c>
      <c r="H22">
        <f t="shared" si="1"/>
        <v>5.8120526227328115</v>
      </c>
      <c r="I22">
        <f t="shared" si="2"/>
        <v>2.1692839274538569</v>
      </c>
    </row>
    <row r="23" spans="4:9" x14ac:dyDescent="0.25">
      <c r="D23">
        <v>1</v>
      </c>
      <c r="E23">
        <v>3.1</v>
      </c>
      <c r="F23">
        <f t="shared" si="0"/>
        <v>3.9898734777845295</v>
      </c>
      <c r="G23">
        <f t="array" ref="G23">tgam*SQRT((1+MMULT(D23:E23,MMULT(P$9:Q$10,TRANSPOSE(D23:E23)))))*sols</f>
        <v>1.8195492972057334</v>
      </c>
      <c r="H23">
        <f t="shared" si="1"/>
        <v>5.8094227749902627</v>
      </c>
      <c r="I23">
        <f t="shared" si="2"/>
        <v>2.1703241805787963</v>
      </c>
    </row>
    <row r="24" spans="4:9" x14ac:dyDescent="0.25">
      <c r="D24">
        <v>1</v>
      </c>
      <c r="E24">
        <v>3.2</v>
      </c>
      <c r="F24">
        <f t="shared" si="0"/>
        <v>3.9890786804757248</v>
      </c>
      <c r="G24">
        <f t="array" ref="G24">tgam*SQRT((1+MMULT(D24:E24,MMULT(P$9:Q$10,TRANSPOSE(D24:E24)))))*sols</f>
        <v>1.8179271772136438</v>
      </c>
      <c r="H24">
        <f t="shared" si="1"/>
        <v>5.8070058576893686</v>
      </c>
      <c r="I24">
        <f t="shared" si="2"/>
        <v>2.171151503262081</v>
      </c>
    </row>
    <row r="25" spans="4:9" x14ac:dyDescent="0.25">
      <c r="D25">
        <v>1</v>
      </c>
      <c r="E25">
        <v>3.3</v>
      </c>
      <c r="F25">
        <f t="shared" si="0"/>
        <v>3.9882838831669201</v>
      </c>
      <c r="G25">
        <f t="array" ref="G25">tgam*SQRT((1+MMULT(D25:E25,MMULT(P$9:Q$10,TRANSPOSE(D25:E25)))))*sols</f>
        <v>1.8165185580930217</v>
      </c>
      <c r="H25">
        <f t="shared" si="1"/>
        <v>5.8048024412599419</v>
      </c>
      <c r="I25">
        <f t="shared" si="2"/>
        <v>2.1717653250738982</v>
      </c>
    </row>
    <row r="26" spans="4:9" x14ac:dyDescent="0.25">
      <c r="D26">
        <v>1</v>
      </c>
      <c r="E26">
        <v>3.4</v>
      </c>
      <c r="F26">
        <f t="shared" si="0"/>
        <v>3.9874890858581153</v>
      </c>
      <c r="G26">
        <f t="array" ref="G26">tgam*SQRT((1+MMULT(D26:E26,MMULT(P$9:Q$10,TRANSPOSE(D26:E26)))))*sols</f>
        <v>1.8153239368484697</v>
      </c>
      <c r="H26">
        <f t="shared" si="1"/>
        <v>5.8028130227065855</v>
      </c>
      <c r="I26">
        <f t="shared" si="2"/>
        <v>2.1721651490096456</v>
      </c>
    </row>
    <row r="27" spans="4:9" x14ac:dyDescent="0.25">
      <c r="D27">
        <v>1</v>
      </c>
      <c r="E27">
        <v>3.5</v>
      </c>
      <c r="F27">
        <f t="shared" si="0"/>
        <v>3.9866942885493106</v>
      </c>
      <c r="G27">
        <f t="array" ref="G27">tgam*SQRT((1+MMULT(D27:E27,MMULT(P$9:Q$10,TRANSPOSE(D27:E27)))))*sols</f>
        <v>1.8143437361889276</v>
      </c>
      <c r="H27">
        <f t="shared" si="1"/>
        <v>5.8010380247382383</v>
      </c>
      <c r="I27">
        <f t="shared" si="2"/>
        <v>2.172350552360383</v>
      </c>
    </row>
    <row r="28" spans="4:9" x14ac:dyDescent="0.25">
      <c r="D28">
        <v>1</v>
      </c>
      <c r="E28">
        <v>3.6</v>
      </c>
      <c r="F28">
        <f t="shared" si="0"/>
        <v>3.9858994912405059</v>
      </c>
      <c r="G28">
        <f t="array" ref="G28">tgam*SQRT((1+MMULT(D28:E28,MMULT(P$9:Q$10,TRANSPOSE(D28:E28)))))*sols</f>
        <v>1.8135783037837818</v>
      </c>
      <c r="H28">
        <f t="shared" si="1"/>
        <v>5.7994777950242877</v>
      </c>
      <c r="I28">
        <f t="shared" si="2"/>
        <v>2.1723211874567241</v>
      </c>
    </row>
    <row r="29" spans="4:9" x14ac:dyDescent="0.25">
      <c r="D29">
        <v>1</v>
      </c>
      <c r="E29">
        <v>3.7</v>
      </c>
      <c r="F29">
        <f t="shared" si="0"/>
        <v>3.9851046939317012</v>
      </c>
      <c r="G29">
        <f t="array" ref="G29">tgam*SQRT((1+MMULT(D29:E29,MMULT(P$9:Q$10,TRANSPOSE(D29:E29)))))*sols</f>
        <v>1.8130279116485815</v>
      </c>
      <c r="H29">
        <f t="shared" si="1"/>
        <v>5.7981326055802827</v>
      </c>
      <c r="I29">
        <f t="shared" si="2"/>
        <v>2.1720767822831197</v>
      </c>
    </row>
    <row r="30" spans="4:9" x14ac:dyDescent="0.25">
      <c r="D30">
        <v>1</v>
      </c>
      <c r="E30">
        <v>3.8</v>
      </c>
      <c r="F30">
        <f t="shared" si="0"/>
        <v>3.9843098966228965</v>
      </c>
      <c r="G30">
        <f t="array" ref="G30">tgam*SQRT((1+MMULT(D30:E30,MMULT(P$9:Q$10,TRANSPOSE(D30:E30)))))*sols</f>
        <v>1.8126927556628751</v>
      </c>
      <c r="H30">
        <f t="shared" si="1"/>
        <v>5.7970026522857712</v>
      </c>
      <c r="I30">
        <f t="shared" si="2"/>
        <v>2.1716171409600213</v>
      </c>
    </row>
    <row r="31" spans="4:9" x14ac:dyDescent="0.25">
      <c r="D31">
        <v>1</v>
      </c>
      <c r="E31">
        <v>3.9</v>
      </c>
      <c r="F31">
        <f t="shared" si="0"/>
        <v>3.9835150993140918</v>
      </c>
      <c r="G31">
        <f t="array" ref="G31">tgam*SQRT((1+MMULT(D31:E31,MMULT(P$9:Q$10,TRANSPOSE(D31:E31)))))*sols</f>
        <v>1.8125729552221648</v>
      </c>
      <c r="H31">
        <f t="shared" si="1"/>
        <v>5.7960880545362565</v>
      </c>
      <c r="I31">
        <f t="shared" si="2"/>
        <v>2.170942144091927</v>
      </c>
    </row>
    <row r="32" spans="4:9" x14ac:dyDescent="0.25">
      <c r="D32">
        <v>1</v>
      </c>
      <c r="E32">
        <v>4</v>
      </c>
      <c r="F32">
        <f t="shared" si="0"/>
        <v>3.982720302005287</v>
      </c>
      <c r="G32">
        <f t="array" ref="G32">tgam*SQRT((1+MMULT(D32:E32,MMULT(P$9:Q$10,TRANSPOSE(D32:E32)))))*sols</f>
        <v>1.8126685530254145</v>
      </c>
      <c r="H32">
        <f t="shared" si="1"/>
        <v>5.7953888550307013</v>
      </c>
      <c r="I32">
        <f t="shared" si="2"/>
        <v>2.1700517489798727</v>
      </c>
    </row>
    <row r="33" spans="4:16" x14ac:dyDescent="0.25">
      <c r="D33">
        <v>1</v>
      </c>
      <c r="E33">
        <v>4.0999999999999996</v>
      </c>
      <c r="F33">
        <f t="shared" si="0"/>
        <v>3.9819255046964823</v>
      </c>
      <c r="G33">
        <f t="array" ref="G33">tgam*SQRT((1+MMULT(D33:E33,MMULT(P$9:Q$10,TRANSPOSE(D33:E33)))))*sols</f>
        <v>1.8129795149989925</v>
      </c>
      <c r="H33">
        <f t="shared" si="1"/>
        <v>5.7949050196954746</v>
      </c>
      <c r="I33">
        <f t="shared" si="2"/>
        <v>2.1689459896974901</v>
      </c>
    </row>
    <row r="34" spans="4:16" x14ac:dyDescent="0.25">
      <c r="D34">
        <v>1</v>
      </c>
      <c r="E34">
        <v>4.2</v>
      </c>
      <c r="F34">
        <f t="shared" si="0"/>
        <v>3.9811307073876776</v>
      </c>
      <c r="G34">
        <f t="array" ref="G34">tgam*SQRT((1+MMULT(D34:E34,MMULT(P$9:Q$10,TRANSPOSE(D34:E34)))))*sols</f>
        <v>1.813505730357367</v>
      </c>
      <c r="H34">
        <f t="shared" si="1"/>
        <v>5.7946364377450443</v>
      </c>
      <c r="I34">
        <f t="shared" si="2"/>
        <v>2.1676249770303109</v>
      </c>
    </row>
    <row r="35" spans="4:16" x14ac:dyDescent="0.25">
      <c r="D35">
        <v>1</v>
      </c>
      <c r="E35">
        <v>4.3</v>
      </c>
      <c r="F35">
        <f t="shared" si="0"/>
        <v>3.9803359100788729</v>
      </c>
      <c r="G35">
        <f t="array" ref="G35">tgam*SQRT((1+MMULT(D35:E35,MMULT(P$9:Q$10,TRANSPOSE(D35:E35)))))*sols</f>
        <v>1.8142470118003022</v>
      </c>
      <c r="H35">
        <f t="shared" si="1"/>
        <v>5.7945829218791749</v>
      </c>
      <c r="I35">
        <f t="shared" si="2"/>
        <v>2.1660888982785709</v>
      </c>
    </row>
    <row r="36" spans="4:16" x14ac:dyDescent="0.25">
      <c r="D36">
        <v>1</v>
      </c>
      <c r="E36">
        <v>4.4000000000000004</v>
      </c>
      <c r="F36">
        <f t="shared" ref="F36:F58" si="3">MMULT(D36:E36,bOLS)</f>
        <v>3.9795411127700682</v>
      </c>
      <c r="G36">
        <f t="array" ref="G36">tgam*SQRT((1+MMULT(D36:E36,MMULT(P$9:Q$10,TRANSPOSE(D36:E36)))))*sols</f>
        <v>1.8152030958457344</v>
      </c>
      <c r="H36">
        <f t="shared" si="1"/>
        <v>5.7947442086158025</v>
      </c>
      <c r="I36">
        <f t="shared" si="2"/>
        <v>2.1643380169243338</v>
      </c>
      <c r="K36" s="10" t="s">
        <v>51</v>
      </c>
      <c r="L36" s="10"/>
      <c r="M36" s="10"/>
      <c r="N36" s="10"/>
      <c r="O36" s="10"/>
      <c r="P36" s="10"/>
    </row>
    <row r="37" spans="4:16" x14ac:dyDescent="0.25">
      <c r="D37">
        <v>1</v>
      </c>
      <c r="E37">
        <v>4.5</v>
      </c>
      <c r="F37">
        <f t="shared" si="3"/>
        <v>3.9787463154612634</v>
      </c>
      <c r="G37">
        <f t="array" ref="G37">tgam*SQRT((1+MMULT(D37:E37,MMULT(P$9:Q$10,TRANSPOSE(D37:E37)))))*sols</f>
        <v>1.8163736432969526</v>
      </c>
      <c r="H37">
        <f t="shared" si="1"/>
        <v>5.7951199587582156</v>
      </c>
      <c r="I37">
        <f t="shared" si="2"/>
        <v>2.1623726721643108</v>
      </c>
      <c r="K37" s="10"/>
      <c r="L37" s="10"/>
      <c r="M37" s="10"/>
      <c r="N37" s="10"/>
      <c r="O37" s="10"/>
      <c r="P37" s="10"/>
    </row>
    <row r="38" spans="4:16" x14ac:dyDescent="0.25">
      <c r="D38">
        <v>1</v>
      </c>
      <c r="E38">
        <v>4.5999999999999996</v>
      </c>
      <c r="F38">
        <f t="shared" si="3"/>
        <v>3.9779515181524587</v>
      </c>
      <c r="G38">
        <f t="array" ref="G38">tgam*SQRT((1+MMULT(D38:E38,MMULT(P$9:Q$10,TRANSPOSE(D38:E38)))))*sols</f>
        <v>1.8177582398421537</v>
      </c>
      <c r="H38">
        <f t="shared" si="1"/>
        <v>5.7957097579946124</v>
      </c>
      <c r="I38">
        <f t="shared" si="2"/>
        <v>2.1601932783103051</v>
      </c>
      <c r="K38" s="10"/>
      <c r="L38" s="10"/>
      <c r="M38" s="10"/>
      <c r="N38" s="10"/>
      <c r="O38" s="10"/>
      <c r="P38" s="10"/>
    </row>
    <row r="39" spans="4:16" x14ac:dyDescent="0.25">
      <c r="D39">
        <v>1</v>
      </c>
      <c r="E39">
        <v>4.7</v>
      </c>
      <c r="F39">
        <f t="shared" si="3"/>
        <v>3.977156720843654</v>
      </c>
      <c r="G39">
        <f t="array" ref="G39">tgam*SQRT((1+MMULT(D39:E39,MMULT(P$9:Q$10,TRANSPOSE(D39:E39)))))*sols</f>
        <v>1.8193563967839117</v>
      </c>
      <c r="H39">
        <f t="shared" si="1"/>
        <v>5.7965131176275655</v>
      </c>
      <c r="I39">
        <f t="shared" si="2"/>
        <v>2.1578003240597425</v>
      </c>
      <c r="K39" s="10"/>
      <c r="L39" s="10"/>
      <c r="M39" s="10"/>
      <c r="N39" s="10"/>
      <c r="O39" s="10"/>
      <c r="P39" s="10"/>
    </row>
    <row r="40" spans="4:16" x14ac:dyDescent="0.25">
      <c r="D40">
        <v>1</v>
      </c>
      <c r="E40">
        <v>4.8</v>
      </c>
      <c r="F40">
        <f t="shared" si="3"/>
        <v>3.9763619235348493</v>
      </c>
      <c r="G40">
        <f t="array" ref="G40">tgam*SQRT((1+MMULT(D40:E40,MMULT(P$9:Q$10,TRANSPOSE(D40:E40)))))*sols</f>
        <v>1.8211675518955759</v>
      </c>
      <c r="H40">
        <f t="shared" si="1"/>
        <v>5.7975294754304247</v>
      </c>
      <c r="I40">
        <f t="shared" si="2"/>
        <v>2.1551943716392734</v>
      </c>
      <c r="K40" s="10"/>
      <c r="L40" s="10"/>
      <c r="M40" s="10"/>
      <c r="N40" s="10"/>
      <c r="O40" s="10"/>
      <c r="P40" s="10"/>
    </row>
    <row r="41" spans="4:16" x14ac:dyDescent="0.25">
      <c r="D41">
        <v>1</v>
      </c>
      <c r="E41">
        <v>4.9000000000000004</v>
      </c>
      <c r="F41">
        <f t="shared" si="3"/>
        <v>3.9755671262260446</v>
      </c>
      <c r="G41">
        <f t="array" ref="G41">tgam*SQRT((1+MMULT(D41:E41,MMULT(P$9:Q$10,TRANSPOSE(D41:E41)))))*sols</f>
        <v>1.8231910704011269</v>
      </c>
      <c r="H41">
        <f t="shared" si="1"/>
        <v>5.7987581966271717</v>
      </c>
      <c r="I41">
        <f t="shared" si="2"/>
        <v>2.1523760558249174</v>
      </c>
    </row>
    <row r="42" spans="4:16" x14ac:dyDescent="0.25">
      <c r="D42">
        <v>1</v>
      </c>
      <c r="E42">
        <v>5</v>
      </c>
      <c r="F42">
        <f t="shared" si="3"/>
        <v>3.9747723289172399</v>
      </c>
      <c r="G42">
        <f t="array" ref="G42">tgam*SQRT((1+MMULT(D42:E42,MMULT(P$9:Q$10,TRANSPOSE(D42:E42)))))*sols</f>
        <v>1.8254262460745383</v>
      </c>
      <c r="H42">
        <f t="shared" si="1"/>
        <v>5.8001985749917786</v>
      </c>
      <c r="I42">
        <f t="shared" si="2"/>
        <v>2.1493460828427016</v>
      </c>
    </row>
    <row r="43" spans="4:16" x14ac:dyDescent="0.25">
      <c r="D43">
        <v>1</v>
      </c>
      <c r="E43">
        <v>5.0999999999999996</v>
      </c>
      <c r="F43">
        <f t="shared" si="3"/>
        <v>3.9739775316084351</v>
      </c>
      <c r="G43">
        <f t="array" ref="G43">tgam*SQRT((1+MMULT(D43:E43,MMULT(P$9:Q$10,TRANSPOSE(D43:E43)))))*sols</f>
        <v>1.8278723024542631</v>
      </c>
      <c r="H43">
        <f t="shared" si="1"/>
        <v>5.8018498340626987</v>
      </c>
      <c r="I43">
        <f t="shared" si="2"/>
        <v>2.146105229154172</v>
      </c>
    </row>
    <row r="44" spans="4:16" x14ac:dyDescent="0.25">
      <c r="D44">
        <v>1</v>
      </c>
      <c r="E44">
        <v>5.2</v>
      </c>
      <c r="F44">
        <f t="shared" si="3"/>
        <v>3.9731827342996304</v>
      </c>
      <c r="G44">
        <f t="array" ref="G44">tgam*SQRT((1+MMULT(D44:E44,MMULT(P$9:Q$10,TRANSPOSE(D44:E44)))))*sols</f>
        <v>1.8305283941680368</v>
      </c>
      <c r="H44">
        <f t="shared" si="1"/>
        <v>5.8037111284676675</v>
      </c>
      <c r="I44">
        <f t="shared" si="2"/>
        <v>2.1426543401315934</v>
      </c>
    </row>
    <row r="45" spans="4:16" x14ac:dyDescent="0.25">
      <c r="D45">
        <v>1</v>
      </c>
      <c r="E45">
        <v>5.3</v>
      </c>
      <c r="F45">
        <f t="shared" si="3"/>
        <v>3.9723879369908257</v>
      </c>
      <c r="G45">
        <f t="array" ref="G45">tgam*SQRT((1+MMULT(D45:E45,MMULT(P$9:Q$10,TRANSPOSE(D45:E45)))))*sols</f>
        <v>1.8333936083628271</v>
      </c>
      <c r="H45">
        <f t="shared" si="1"/>
        <v>5.8057815453536525</v>
      </c>
      <c r="I45">
        <f t="shared" si="2"/>
        <v>2.1389943286279989</v>
      </c>
    </row>
    <row r="46" spans="4:16" x14ac:dyDescent="0.25">
      <c r="D46">
        <v>1</v>
      </c>
      <c r="E46">
        <v>5.4</v>
      </c>
      <c r="F46">
        <f t="shared" si="3"/>
        <v>3.971593139682021</v>
      </c>
      <c r="G46">
        <f t="array" ref="G46">tgam*SQRT((1+MMULT(D46:E46,MMULT(P$9:Q$10,TRANSPOSE(D46:E46)))))*sols</f>
        <v>1.8364669662344095</v>
      </c>
      <c r="H46">
        <f t="shared" si="1"/>
        <v>5.8080601059164305</v>
      </c>
      <c r="I46">
        <f t="shared" si="2"/>
        <v>2.1351261734476115</v>
      </c>
    </row>
    <row r="47" spans="4:16" x14ac:dyDescent="0.25">
      <c r="D47">
        <v>1</v>
      </c>
      <c r="E47">
        <v>5.5</v>
      </c>
      <c r="F47">
        <f t="shared" si="3"/>
        <v>3.9707983423732163</v>
      </c>
      <c r="G47">
        <f t="array" ref="G47">tgam*SQRT((1+MMULT(D47:E47,MMULT(P$9:Q$10,TRANSPOSE(D47:E47)))))*sols</f>
        <v>1.8397474246507475</v>
      </c>
      <c r="H47">
        <f t="shared" si="1"/>
        <v>5.8105457670239637</v>
      </c>
      <c r="I47">
        <f t="shared" si="2"/>
        <v>2.1310509177224688</v>
      </c>
    </row>
    <row r="48" spans="4:16" x14ac:dyDescent="0.25">
      <c r="D48">
        <v>1</v>
      </c>
      <c r="E48">
        <v>5.6</v>
      </c>
      <c r="F48">
        <f t="shared" si="3"/>
        <v>3.9700035450644116</v>
      </c>
      <c r="G48">
        <f t="array" ref="G48">tgam*SQRT((1+MMULT(D48:E48,MMULT(P$9:Q$10,TRANSPOSE(D48:E48)))))*sols</f>
        <v>1.8432338778630875</v>
      </c>
      <c r="H48">
        <f t="shared" si="1"/>
        <v>5.8132374229274992</v>
      </c>
      <c r="I48">
        <f t="shared" si="2"/>
        <v>2.1267696672013239</v>
      </c>
    </row>
    <row r="49" spans="4:9" x14ac:dyDescent="0.25">
      <c r="D49">
        <v>1</v>
      </c>
      <c r="E49">
        <v>5.7</v>
      </c>
      <c r="F49">
        <f t="shared" si="3"/>
        <v>3.9692087477556068</v>
      </c>
      <c r="G49">
        <f t="array" ref="G49">tgam*SQRT((1+MMULT(D49:E49,MMULT(P$9:Q$10,TRANSPOSE(D49:E49)))))*sols</f>
        <v>1.8469251592984555</v>
      </c>
      <c r="H49">
        <f t="shared" si="1"/>
        <v>5.8161339070540627</v>
      </c>
      <c r="I49">
        <f t="shared" si="2"/>
        <v>2.1222835884571514</v>
      </c>
    </row>
    <row r="50" spans="4:9" x14ac:dyDescent="0.25">
      <c r="D50">
        <v>1</v>
      </c>
      <c r="E50">
        <v>5.8</v>
      </c>
      <c r="F50">
        <f t="shared" si="3"/>
        <v>3.9684139504468021</v>
      </c>
      <c r="G50">
        <f t="array" ref="G50">tgam*SQRT((1+MMULT(D50:E50,MMULT(P$9:Q$10,TRANSPOSE(D50:E50)))))*sols</f>
        <v>1.8508200434270616</v>
      </c>
      <c r="H50">
        <f t="shared" si="1"/>
        <v>5.8192339938738638</v>
      </c>
      <c r="I50">
        <f t="shared" si="2"/>
        <v>2.1175939070197405</v>
      </c>
    </row>
    <row r="51" spans="4:9" x14ac:dyDescent="0.25">
      <c r="D51">
        <v>1</v>
      </c>
      <c r="E51">
        <v>5.9</v>
      </c>
      <c r="F51">
        <f t="shared" si="3"/>
        <v>3.9676191531379974</v>
      </c>
      <c r="G51">
        <f t="array" ref="G51">tgam*SQRT((1+MMULT(D51:E51,MMULT(P$9:Q$10,TRANSPOSE(D51:E51)))))*sols</f>
        <v>1.8549172476979581</v>
      </c>
      <c r="H51">
        <f t="shared" si="1"/>
        <v>5.8225364008359559</v>
      </c>
      <c r="I51">
        <f t="shared" si="2"/>
        <v>2.1127019054400393</v>
      </c>
    </row>
    <row r="52" spans="4:9" x14ac:dyDescent="0.25">
      <c r="D52">
        <v>1</v>
      </c>
      <c r="E52">
        <v>6</v>
      </c>
      <c r="F52">
        <f t="shared" si="3"/>
        <v>3.9668243558291927</v>
      </c>
      <c r="G52">
        <f t="array" ref="G52">tgam*SQRT((1+MMULT(D52:E52,MMULT(P$9:Q$10,TRANSPOSE(D52:E52)))))*sols</f>
        <v>1.8592154345362124</v>
      </c>
      <c r="H52">
        <f t="shared" si="1"/>
        <v>5.8260397903654049</v>
      </c>
      <c r="I52">
        <f t="shared" si="2"/>
        <v>2.1076089212929805</v>
      </c>
    </row>
    <row r="53" spans="4:9" x14ac:dyDescent="0.25">
      <c r="D53">
        <v>1</v>
      </c>
      <c r="E53">
        <v>6.1</v>
      </c>
      <c r="F53">
        <f t="shared" si="3"/>
        <v>3.966029558520388</v>
      </c>
      <c r="G53">
        <f t="array" ref="G53">tgam*SQRT((1+MMULT(D53:E53,MMULT(P$9:Q$10,TRANSPOSE(D53:E53)))))*sols</f>
        <v>1.8637132133947765</v>
      </c>
      <c r="H53">
        <f t="shared" si="1"/>
        <v>5.8297427719151642</v>
      </c>
      <c r="I53">
        <f t="shared" si="2"/>
        <v>2.1023163451256117</v>
      </c>
    </row>
    <row r="54" spans="4:9" x14ac:dyDescent="0.25">
      <c r="D54">
        <v>1</v>
      </c>
      <c r="E54">
        <v>6.2</v>
      </c>
      <c r="F54">
        <f t="shared" si="3"/>
        <v>3.9652347612115832</v>
      </c>
      <c r="G54">
        <f t="array" ref="G54">tgam*SQRT((1+MMULT(D54:E54,MMULT(P$9:Q$10,TRANSPOSE(D54:E54)))))*sols</f>
        <v>1.8684091428542036</v>
      </c>
      <c r="H54">
        <f t="shared" si="1"/>
        <v>5.833643904065787</v>
      </c>
      <c r="I54">
        <f t="shared" si="2"/>
        <v>2.0968256183573795</v>
      </c>
    </row>
    <row r="55" spans="4:9" x14ac:dyDescent="0.25">
      <c r="D55">
        <v>1</v>
      </c>
      <c r="E55">
        <v>6.3</v>
      </c>
      <c r="F55">
        <f t="shared" si="3"/>
        <v>3.9644399639027785</v>
      </c>
      <c r="G55">
        <f t="array" ref="G55">tgam*SQRT((1+MMULT(D55:E55,MMULT(P$9:Q$10,TRANSPOSE(D55:E55)))))*sols</f>
        <v>1.8733017327634043</v>
      </c>
      <c r="H55">
        <f t="shared" si="1"/>
        <v>5.8377416966661828</v>
      </c>
      <c r="I55">
        <f t="shared" si="2"/>
        <v>2.0911382311393742</v>
      </c>
    </row>
    <row r="56" spans="4:9" x14ac:dyDescent="0.25">
      <c r="D56">
        <v>1</v>
      </c>
      <c r="E56">
        <v>6.4</v>
      </c>
      <c r="F56">
        <f t="shared" si="3"/>
        <v>3.9636451665939738</v>
      </c>
      <c r="G56">
        <f t="array" ref="G56">tgam*SQRT((1+MMULT(D56:E56,MMULT(P$9:Q$10,TRANSPOSE(D56:E56)))))*sols</f>
        <v>1.8783894464146296</v>
      </c>
      <c r="H56">
        <f t="shared" si="1"/>
        <v>5.8420346130086038</v>
      </c>
      <c r="I56">
        <f t="shared" si="2"/>
        <v>2.0852557201793442</v>
      </c>
    </row>
    <row r="57" spans="4:9" x14ac:dyDescent="0.25">
      <c r="D57">
        <v>1</v>
      </c>
      <c r="E57">
        <v>6.5</v>
      </c>
      <c r="F57">
        <f t="shared" si="3"/>
        <v>3.9628503692851691</v>
      </c>
      <c r="G57">
        <f t="array" ref="G57">tgam*SQRT((1+MMULT(D57:E57,MMULT(P$9:Q$10,TRANSPOSE(D57:E57)))))*sols</f>
        <v>1.8836707027460076</v>
      </c>
      <c r="H57">
        <f t="shared" si="1"/>
        <v>5.8465210720311767</v>
      </c>
      <c r="I57">
        <f t="shared" si="2"/>
        <v>2.0791796665391615</v>
      </c>
    </row>
    <row r="58" spans="4:9" x14ac:dyDescent="0.25">
      <c r="D58">
        <v>1</v>
      </c>
      <c r="E58">
        <v>6.6</v>
      </c>
      <c r="F58">
        <f t="shared" si="3"/>
        <v>3.9620555719763644</v>
      </c>
      <c r="G58">
        <f t="array" ref="G58">tgam*SQRT((1+MMULT(D58:E58,MMULT(P$9:Q$10,TRANSPOSE(D58:E58)))))*sols</f>
        <v>1.8891438785650263</v>
      </c>
      <c r="H58">
        <f t="shared" si="1"/>
        <v>5.8511994505413902</v>
      </c>
      <c r="I58">
        <f t="shared" si="2"/>
        <v>2.0729116934113381</v>
      </c>
    </row>
  </sheetData>
  <mergeCells count="1">
    <mergeCell ref="K36:P4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workbookViewId="0">
      <selection activeCell="H11" sqref="H11"/>
    </sheetView>
  </sheetViews>
  <sheetFormatPr defaultRowHeight="13.2" x14ac:dyDescent="0.25"/>
  <cols>
    <col min="7" max="7" width="9.77734375" bestFit="1" customWidth="1"/>
    <col min="16" max="16" width="9.77734375" bestFit="1" customWidth="1"/>
  </cols>
  <sheetData>
    <row r="2" spans="1:17" x14ac:dyDescent="0.25">
      <c r="D2" t="s">
        <v>33</v>
      </c>
      <c r="G2" t="s">
        <v>34</v>
      </c>
      <c r="L2" t="s">
        <v>35</v>
      </c>
      <c r="M2">
        <f>TINV(0.05,98)</f>
        <v>1.9844674545084788</v>
      </c>
    </row>
    <row r="3" spans="1:17" x14ac:dyDescent="0.25">
      <c r="D3" t="s">
        <v>36</v>
      </c>
      <c r="E3" s="3" t="s">
        <v>44</v>
      </c>
      <c r="F3" t="s">
        <v>37</v>
      </c>
      <c r="H3" t="s">
        <v>38</v>
      </c>
      <c r="I3" t="s">
        <v>39</v>
      </c>
    </row>
    <row r="4" spans="1:17" x14ac:dyDescent="0.25">
      <c r="C4" t="s">
        <v>40</v>
      </c>
      <c r="D4">
        <v>1</v>
      </c>
      <c r="E4">
        <v>1.2</v>
      </c>
      <c r="F4">
        <f t="shared" ref="F4:F35" si="0">MMULT(D4:E4,bGLS)</f>
        <v>4.049675692855442</v>
      </c>
      <c r="G4">
        <f t="array" ref="G4">tgam*SQRT((1+MMULT(D4:E4,MMULT(P$9:Q$10,TRANSPOSE(D4:E4)))))*sGLS</f>
        <v>0.88328736172102751</v>
      </c>
      <c r="H4">
        <f>F4+G4</f>
        <v>4.9329630545764696</v>
      </c>
      <c r="I4">
        <f>MAX(0,F4-G4)</f>
        <v>3.1663883311344145</v>
      </c>
    </row>
    <row r="5" spans="1:17" x14ac:dyDescent="0.25">
      <c r="D5">
        <v>1</v>
      </c>
      <c r="E5">
        <v>1.3</v>
      </c>
      <c r="F5">
        <f t="shared" si="0"/>
        <v>4.0472166163547829</v>
      </c>
      <c r="G5">
        <f t="array" ref="G5">tgam*SQRT((1+MMULT(D5:E5,MMULT(P$9:Q$10,TRANSPOSE(D5:E5)))))*sGLS</f>
        <v>0.87561305212480189</v>
      </c>
      <c r="H5">
        <f t="shared" ref="H5:H58" si="1">F5+G5</f>
        <v>4.9228296684795847</v>
      </c>
      <c r="I5">
        <f t="shared" ref="I5:I58" si="2">MAX(0,F5-G5)</f>
        <v>3.1716035642299811</v>
      </c>
    </row>
    <row r="6" spans="1:17" x14ac:dyDescent="0.25">
      <c r="A6" s="3" t="s">
        <v>44</v>
      </c>
      <c r="D6">
        <v>1</v>
      </c>
      <c r="E6">
        <v>1.4</v>
      </c>
      <c r="F6">
        <f t="shared" si="0"/>
        <v>4.0447575398541247</v>
      </c>
      <c r="G6">
        <f t="array" ref="G6">tgam*SQRT((1+MMULT(D6:E6,MMULT(P$9:Q$10,TRANSPOSE(D6:E6)))))*sGLS</f>
        <v>0.86821103047054904</v>
      </c>
      <c r="H6">
        <f t="shared" si="1"/>
        <v>4.9129685703246739</v>
      </c>
      <c r="I6">
        <f t="shared" si="2"/>
        <v>3.1765465093835754</v>
      </c>
    </row>
    <row r="7" spans="1:17" x14ac:dyDescent="0.25">
      <c r="A7" s="3" t="s">
        <v>42</v>
      </c>
      <c r="B7">
        <f>MIN(EteroModel!D6:D105)</f>
        <v>1.2305522533133626</v>
      </c>
      <c r="D7">
        <v>1</v>
      </c>
      <c r="E7">
        <v>1.5</v>
      </c>
      <c r="F7">
        <f t="shared" si="0"/>
        <v>4.0422984633534664</v>
      </c>
      <c r="G7">
        <f t="array" ref="G7">tgam*SQRT((1+MMULT(D7:E7,MMULT(P$9:Q$10,TRANSPOSE(D7:E7)))))*sGLS</f>
        <v>0.86108831864934576</v>
      </c>
      <c r="H7">
        <f t="shared" si="1"/>
        <v>4.9033867820028121</v>
      </c>
      <c r="I7">
        <f t="shared" si="2"/>
        <v>3.1812101447041208</v>
      </c>
      <c r="O7" t="s">
        <v>49</v>
      </c>
    </row>
    <row r="8" spans="1:17" x14ac:dyDescent="0.25">
      <c r="A8" s="3" t="s">
        <v>43</v>
      </c>
      <c r="B8">
        <f>MAX(EteroModel!D6:D105)</f>
        <v>6.4578548618592322</v>
      </c>
      <c r="D8">
        <v>1</v>
      </c>
      <c r="E8">
        <v>1.6</v>
      </c>
      <c r="F8">
        <f t="shared" si="0"/>
        <v>4.0398393868528082</v>
      </c>
      <c r="G8">
        <f t="array" ref="G8">tgam*SQRT((1+MMULT(D8:E8,MMULT(P$9:Q$10,TRANSPOSE(D8:E8)))))*sGLS</f>
        <v>0.85425190330615319</v>
      </c>
      <c r="H8">
        <f t="shared" si="1"/>
        <v>4.8940912901589613</v>
      </c>
      <c r="I8">
        <f t="shared" si="2"/>
        <v>3.1855874835466551</v>
      </c>
    </row>
    <row r="9" spans="1:17" x14ac:dyDescent="0.25">
      <c r="D9">
        <v>1</v>
      </c>
      <c r="E9">
        <v>1.7</v>
      </c>
      <c r="F9">
        <f t="shared" si="0"/>
        <v>4.0373803103521491</v>
      </c>
      <c r="G9">
        <f t="array" ref="G9">tgam*SQRT((1+MMULT(D9:E9,MMULT(P$9:Q$10,TRANSPOSE(D9:E9)))))*sGLS</f>
        <v>0.84770871105245638</v>
      </c>
      <c r="H9">
        <f t="shared" si="1"/>
        <v>4.885089021404605</v>
      </c>
      <c r="I9">
        <f t="shared" si="2"/>
        <v>3.1896715992996927</v>
      </c>
      <c r="P9">
        <f t="array" ref="P9:Q10">MINVERSE(MMULT(TRANSPOSE(Xws),Xws))</f>
        <v>0.67999683353930918</v>
      </c>
      <c r="Q9">
        <v>-0.17747825217315905</v>
      </c>
    </row>
    <row r="10" spans="1:17" x14ac:dyDescent="0.25">
      <c r="D10">
        <v>1</v>
      </c>
      <c r="E10">
        <v>1.8</v>
      </c>
      <c r="F10">
        <f t="shared" si="0"/>
        <v>4.0349212338514908</v>
      </c>
      <c r="G10">
        <f t="array" ref="G10">tgam*SQRT((1+MMULT(D10:E10,MMULT(P$9:Q$10,TRANSPOSE(D10:E10)))))*sGLS</f>
        <v>0.84146558217817291</v>
      </c>
      <c r="H10">
        <f t="shared" si="1"/>
        <v>4.8763868160296635</v>
      </c>
      <c r="I10">
        <f t="shared" si="2"/>
        <v>3.1934556516733181</v>
      </c>
      <c r="P10">
        <v>-0.17747825217315905</v>
      </c>
      <c r="Q10">
        <v>5.0194223707936247E-2</v>
      </c>
    </row>
    <row r="11" spans="1:17" x14ac:dyDescent="0.25">
      <c r="D11">
        <v>1</v>
      </c>
      <c r="E11">
        <v>1.9</v>
      </c>
      <c r="F11">
        <f t="shared" si="0"/>
        <v>4.0324621573508326</v>
      </c>
      <c r="G11">
        <f t="array" ref="G11">tgam*SQRT((1+MMULT(D11:E11,MMULT(P$9:Q$10,TRANSPOSE(D11:E11)))))*sGLS</f>
        <v>0.83552924298966924</v>
      </c>
      <c r="H11">
        <f t="shared" si="1"/>
        <v>4.867991400340502</v>
      </c>
      <c r="I11">
        <f t="shared" si="2"/>
        <v>3.1969329143611631</v>
      </c>
    </row>
    <row r="12" spans="1:17" x14ac:dyDescent="0.25">
      <c r="D12">
        <v>1</v>
      </c>
      <c r="E12">
        <v>2</v>
      </c>
      <c r="F12">
        <f t="shared" si="0"/>
        <v>4.0300030808501743</v>
      </c>
      <c r="G12">
        <f t="array" ref="G12">tgam*SQRT((1+MMULT(D12:E12,MMULT(P$9:Q$10,TRANSPOSE(D12:E12)))))*sGLS</f>
        <v>0.82990627693464947</v>
      </c>
      <c r="H12">
        <f t="shared" si="1"/>
        <v>4.859909357784824</v>
      </c>
      <c r="I12">
        <f t="shared" si="2"/>
        <v>3.2000968039155246</v>
      </c>
    </row>
    <row r="13" spans="1:17" x14ac:dyDescent="0.25">
      <c r="D13">
        <v>1</v>
      </c>
      <c r="E13">
        <v>2.1</v>
      </c>
      <c r="F13">
        <f t="shared" si="0"/>
        <v>4.0275440043495161</v>
      </c>
      <c r="G13">
        <f t="array" ref="G13">tgam*SQRT((1+MMULT(D13:E13,MMULT(P$9:Q$10,TRANSPOSE(D13:E13)))))*sGLS</f>
        <v>0.82460309470943405</v>
      </c>
      <c r="H13">
        <f t="shared" si="1"/>
        <v>4.8521470990589499</v>
      </c>
      <c r="I13">
        <f t="shared" si="2"/>
        <v>3.2029409096400823</v>
      </c>
    </row>
    <row r="14" spans="1:17" x14ac:dyDescent="0.25">
      <c r="D14">
        <v>1</v>
      </c>
      <c r="E14">
        <v>2.2000000000000002</v>
      </c>
      <c r="F14">
        <f t="shared" si="0"/>
        <v>4.025084927848857</v>
      </c>
      <c r="G14">
        <f t="array" ref="G14">tgam*SQRT((1+MMULT(D14:E14,MMULT(P$9:Q$10,TRANSPOSE(D14:E14)))))*sGLS</f>
        <v>0.81962590357883658</v>
      </c>
      <c r="H14">
        <f t="shared" si="1"/>
        <v>4.8447108314276939</v>
      </c>
      <c r="I14">
        <f t="shared" si="2"/>
        <v>3.2054590242700205</v>
      </c>
    </row>
    <row r="15" spans="1:17" x14ac:dyDescent="0.25">
      <c r="D15">
        <v>1</v>
      </c>
      <c r="E15">
        <v>2.2999999999999998</v>
      </c>
      <c r="F15">
        <f t="shared" si="0"/>
        <v>4.0226258513481987</v>
      </c>
      <c r="G15">
        <f t="array" ref="G15">tgam*SQRT((1+MMULT(D15:E15,MMULT(P$9:Q$10,TRANSPOSE(D15:E15)))))*sGLS</f>
        <v>0.81498067617255532</v>
      </c>
      <c r="H15">
        <f t="shared" si="1"/>
        <v>4.8376065275207543</v>
      </c>
      <c r="I15">
        <f t="shared" si="2"/>
        <v>3.2076451751756432</v>
      </c>
    </row>
    <row r="16" spans="1:17" x14ac:dyDescent="0.25">
      <c r="D16">
        <v>1</v>
      </c>
      <c r="E16">
        <v>2.4</v>
      </c>
      <c r="F16">
        <f t="shared" si="0"/>
        <v>4.0201667748475405</v>
      </c>
      <c r="G16">
        <f t="array" ref="G16">tgam*SQRT((1+MMULT(D16:E16,MMULT(P$9:Q$10,TRANSPOSE(D16:E16)))))*sGLS</f>
        <v>0.81067311905362371</v>
      </c>
      <c r="H16">
        <f t="shared" si="1"/>
        <v>4.8308398939011639</v>
      </c>
      <c r="I16">
        <f t="shared" si="2"/>
        <v>3.2094936557939167</v>
      </c>
    </row>
    <row r="17" spans="4:9" x14ac:dyDescent="0.25">
      <c r="D17">
        <v>1</v>
      </c>
      <c r="E17">
        <v>2.5</v>
      </c>
      <c r="F17">
        <f t="shared" si="0"/>
        <v>4.0177076983468822</v>
      </c>
      <c r="G17">
        <f t="array" ref="G17">tgam*SQRT((1+MMULT(D17:E17,MMULT(P$9:Q$10,TRANSPOSE(D17:E17)))))*sGLS</f>
        <v>0.80670864138286547</v>
      </c>
      <c r="H17">
        <f t="shared" si="1"/>
        <v>4.8244163397297477</v>
      </c>
      <c r="I17">
        <f t="shared" si="2"/>
        <v>3.2109990569640168</v>
      </c>
    </row>
    <row r="18" spans="4:9" x14ac:dyDescent="0.25">
      <c r="D18">
        <v>1</v>
      </c>
      <c r="E18">
        <v>2.6</v>
      </c>
      <c r="F18">
        <f t="shared" si="0"/>
        <v>4.015248621846224</v>
      </c>
      <c r="G18">
        <f t="array" ref="G18">tgam*SQRT((1+MMULT(D18:E18,MMULT(P$9:Q$10,TRANSPOSE(D18:E18)))))*sGLS</f>
        <v>0.80309232402735031</v>
      </c>
      <c r="H18">
        <f t="shared" si="1"/>
        <v>4.8183409458735742</v>
      </c>
      <c r="I18">
        <f t="shared" si="2"/>
        <v>3.2121562978188738</v>
      </c>
    </row>
    <row r="19" spans="4:9" x14ac:dyDescent="0.25">
      <c r="D19">
        <v>1</v>
      </c>
      <c r="E19">
        <v>2.7</v>
      </c>
      <c r="F19">
        <f t="shared" si="0"/>
        <v>4.0127895453455649</v>
      </c>
      <c r="G19">
        <f t="array" ref="G19">tgam*SQRT((1+MMULT(D19:E19,MMULT(P$9:Q$10,TRANSPOSE(D19:E19)))))*sGLS</f>
        <v>0.79982888947931585</v>
      </c>
      <c r="H19">
        <f t="shared" si="1"/>
        <v>4.8126184348248806</v>
      </c>
      <c r="I19">
        <f t="shared" si="2"/>
        <v>3.2129606558662491</v>
      </c>
    </row>
    <row r="20" spans="4:9" x14ac:dyDescent="0.25">
      <c r="D20">
        <v>1</v>
      </c>
      <c r="E20">
        <v>2.8</v>
      </c>
      <c r="F20">
        <f t="shared" si="0"/>
        <v>4.0103304688449066</v>
      </c>
      <c r="G20">
        <f t="array" ref="G20">tgam*SQRT((1+MMULT(D20:E20,MMULT(P$9:Q$10,TRANSPOSE(D20:E20)))))*sGLS</f>
        <v>0.7969226729639356</v>
      </c>
      <c r="H20">
        <f t="shared" si="1"/>
        <v>4.8072531418088422</v>
      </c>
      <c r="I20">
        <f t="shared" si="2"/>
        <v>3.213407795880971</v>
      </c>
    </row>
    <row r="21" spans="4:9" x14ac:dyDescent="0.25">
      <c r="D21">
        <v>1</v>
      </c>
      <c r="E21">
        <v>2.9</v>
      </c>
      <c r="F21">
        <f t="shared" si="0"/>
        <v>4.0078713923442484</v>
      </c>
      <c r="G21">
        <f t="array" ref="G21">tgam*SQRT((1+MMULT(D21:E21,MMULT(P$9:Q$10,TRANSPOSE(D21:E21)))))*sGLS</f>
        <v>0.79437759511862849</v>
      </c>
      <c r="H21">
        <f t="shared" si="1"/>
        <v>4.8022489874628764</v>
      </c>
      <c r="I21">
        <f t="shared" si="2"/>
        <v>3.2134937972256199</v>
      </c>
    </row>
    <row r="22" spans="4:9" x14ac:dyDescent="0.25">
      <c r="D22">
        <v>1</v>
      </c>
      <c r="E22">
        <v>3</v>
      </c>
      <c r="F22">
        <f t="shared" si="0"/>
        <v>4.0054123158435901</v>
      </c>
      <c r="G22">
        <f t="array" ref="G22">tgam*SQRT((1+MMULT(D22:E22,MMULT(P$9:Q$10,TRANSPOSE(D22:E22)))))*sGLS</f>
        <v>0.79219713662265334</v>
      </c>
      <c r="H22">
        <f t="shared" si="1"/>
        <v>4.7976094524662436</v>
      </c>
      <c r="I22">
        <f t="shared" si="2"/>
        <v>3.2132151792209367</v>
      </c>
    </row>
    <row r="23" spans="4:9" x14ac:dyDescent="0.25">
      <c r="D23">
        <v>1</v>
      </c>
      <c r="E23">
        <v>3.1</v>
      </c>
      <c r="F23">
        <f t="shared" si="0"/>
        <v>4.0029532393429319</v>
      </c>
      <c r="G23">
        <f t="array" ref="G23">tgam*SQRT((1+MMULT(D23:E23,MMULT(P$9:Q$10,TRANSPOSE(D23:E23)))))*sGLS</f>
        <v>0.79038431514296204</v>
      </c>
      <c r="H23">
        <f t="shared" si="1"/>
        <v>4.7933375544858938</v>
      </c>
      <c r="I23">
        <f t="shared" si="2"/>
        <v>3.21256892419997</v>
      </c>
    </row>
    <row r="24" spans="4:9" x14ac:dyDescent="0.25">
      <c r="D24">
        <v>1</v>
      </c>
      <c r="E24">
        <v>3.2</v>
      </c>
      <c r="F24">
        <f t="shared" si="0"/>
        <v>4.0004941628422728</v>
      </c>
      <c r="G24">
        <f t="array" ref="G24">tgam*SQRT((1+MMULT(D24:E24,MMULT(P$9:Q$10,TRANSPOSE(D24:E24)))))*sGLS</f>
        <v>0.78894166494050166</v>
      </c>
      <c r="H24">
        <f t="shared" si="1"/>
        <v>4.7894358277827749</v>
      </c>
      <c r="I24">
        <f t="shared" si="2"/>
        <v>3.2115524979017711</v>
      </c>
    </row>
    <row r="25" spans="4:9" x14ac:dyDescent="0.25">
      <c r="D25">
        <v>1</v>
      </c>
      <c r="E25">
        <v>3.3</v>
      </c>
      <c r="F25">
        <f t="shared" si="0"/>
        <v>3.9980350863416145</v>
      </c>
      <c r="G25">
        <f t="array" ref="G25">tgam*SQRT((1+MMULT(D25:E25,MMULT(P$9:Q$10,TRANSPOSE(D25:E25)))))*sGLS</f>
        <v>0.78787121945047356</v>
      </c>
      <c r="H25">
        <f t="shared" si="1"/>
        <v>4.7859063057920883</v>
      </c>
      <c r="I25">
        <f t="shared" si="2"/>
        <v>3.2101638668911407</v>
      </c>
    </row>
    <row r="26" spans="4:9" x14ac:dyDescent="0.25">
      <c r="D26">
        <v>1</v>
      </c>
      <c r="E26">
        <v>3.4</v>
      </c>
      <c r="F26">
        <f t="shared" si="0"/>
        <v>3.9955760098409563</v>
      </c>
      <c r="G26">
        <f t="array" ref="G26">tgam*SQRT((1+MMULT(D26:E26,MMULT(P$9:Q$10,TRANSPOSE(D26:E26)))))*sGLS</f>
        <v>0.78717449711094201</v>
      </c>
      <c r="H26">
        <f t="shared" si="1"/>
        <v>4.7827505069518983</v>
      </c>
      <c r="I26">
        <f t="shared" si="2"/>
        <v>3.2084015127300143</v>
      </c>
    </row>
    <row r="27" spans="4:9" x14ac:dyDescent="0.25">
      <c r="D27">
        <v>1</v>
      </c>
      <c r="E27">
        <v>3.5</v>
      </c>
      <c r="F27">
        <f t="shared" si="0"/>
        <v>3.993116933340298</v>
      </c>
      <c r="G27">
        <f t="array" ref="G27">tgam*SQRT((1+MMULT(D27:E27,MMULT(P$9:Q$10,TRANSPOSE(D27:E27)))))*sGLS</f>
        <v>0.78685249066744167</v>
      </c>
      <c r="H27">
        <f t="shared" si="1"/>
        <v>4.7799694240077395</v>
      </c>
      <c r="I27">
        <f t="shared" si="2"/>
        <v>3.2062644426728566</v>
      </c>
    </row>
    <row r="28" spans="4:9" x14ac:dyDescent="0.25">
      <c r="D28">
        <v>1</v>
      </c>
      <c r="E28">
        <v>3.6</v>
      </c>
      <c r="F28">
        <f t="shared" si="0"/>
        <v>3.9906578568396394</v>
      </c>
      <c r="G28">
        <f t="array" ref="G28">tgam*SQRT((1+MMULT(D28:E28,MMULT(P$9:Q$10,TRANSPOSE(D28:E28)))))*sGLS</f>
        <v>0.78690566012797969</v>
      </c>
      <c r="H28">
        <f t="shared" si="1"/>
        <v>4.7775635169676187</v>
      </c>
      <c r="I28">
        <f t="shared" si="2"/>
        <v>3.2037521967116596</v>
      </c>
    </row>
    <row r="29" spans="4:9" x14ac:dyDescent="0.25">
      <c r="D29">
        <v>1</v>
      </c>
      <c r="E29">
        <v>3.7</v>
      </c>
      <c r="F29">
        <f t="shared" si="0"/>
        <v>3.9881987803389811</v>
      </c>
      <c r="G29">
        <f t="array" ref="G29">tgam*SQRT((1+MMULT(D29:E29,MMULT(P$9:Q$10,TRANSPOSE(D29:E29)))))*sGLS</f>
        <v>0.78733392948452952</v>
      </c>
      <c r="H29">
        <f t="shared" si="1"/>
        <v>4.7755327098235103</v>
      </c>
      <c r="I29">
        <f t="shared" si="2"/>
        <v>3.2008648508544515</v>
      </c>
    </row>
    <row r="30" spans="4:9" x14ac:dyDescent="0.25">
      <c r="D30">
        <v>1</v>
      </c>
      <c r="E30">
        <v>3.8</v>
      </c>
      <c r="F30">
        <f t="shared" si="0"/>
        <v>3.9857397038383224</v>
      </c>
      <c r="G30">
        <f t="array" ref="G30">tgam*SQRT((1+MMULT(D30:E30,MMULT(P$9:Q$10,TRANSPOSE(D30:E30)))))*sGLS</f>
        <v>0.78813668725535935</v>
      </c>
      <c r="H30">
        <f t="shared" si="1"/>
        <v>4.7738763910936814</v>
      </c>
      <c r="I30">
        <f t="shared" si="2"/>
        <v>3.197603016582963</v>
      </c>
    </row>
    <row r="31" spans="4:9" x14ac:dyDescent="0.25">
      <c r="D31">
        <v>1</v>
      </c>
      <c r="E31">
        <v>3.9</v>
      </c>
      <c r="F31">
        <f t="shared" si="0"/>
        <v>3.9832806273376642</v>
      </c>
      <c r="G31">
        <f t="array" ref="G31">tgam*SQRT((1+MMULT(D31:E31,MMULT(P$9:Q$10,TRANSPOSE(D31:E31)))))*sGLS</f>
        <v>0.78931279083919392</v>
      </c>
      <c r="H31">
        <f t="shared" si="1"/>
        <v>4.7725934181768581</v>
      </c>
      <c r="I31">
        <f t="shared" si="2"/>
        <v>3.1939678364984703</v>
      </c>
    </row>
    <row r="32" spans="4:9" x14ac:dyDescent="0.25">
      <c r="D32">
        <v>1</v>
      </c>
      <c r="E32">
        <v>4</v>
      </c>
      <c r="F32">
        <f t="shared" si="0"/>
        <v>3.9808215508370055</v>
      </c>
      <c r="G32">
        <f t="array" ref="G32">tgam*SQRT((1+MMULT(D32:E32,MMULT(P$9:Q$10,TRANSPOSE(D32:E32)))))*sGLS</f>
        <v>0.79086057460911907</v>
      </c>
      <c r="H32">
        <f t="shared" si="1"/>
        <v>4.7716821254461248</v>
      </c>
      <c r="I32">
        <f t="shared" si="2"/>
        <v>3.1899609762278862</v>
      </c>
    </row>
    <row r="33" spans="4:9" x14ac:dyDescent="0.25">
      <c r="D33">
        <v>1</v>
      </c>
      <c r="E33">
        <v>4.0999999999999996</v>
      </c>
      <c r="F33">
        <f t="shared" si="0"/>
        <v>3.9783624743363473</v>
      </c>
      <c r="G33">
        <f t="array" ref="G33">tgam*SQRT((1+MMULT(D33:E33,MMULT(P$9:Q$10,TRANSPOSE(D33:E33)))))*sGLS</f>
        <v>0.79277786161318742</v>
      </c>
      <c r="H33">
        <f t="shared" si="1"/>
        <v>4.7711403359495348</v>
      </c>
      <c r="I33">
        <f t="shared" si="2"/>
        <v>3.1855846127231597</v>
      </c>
    </row>
    <row r="34" spans="4:9" x14ac:dyDescent="0.25">
      <c r="D34">
        <v>1</v>
      </c>
      <c r="E34">
        <v>4.2</v>
      </c>
      <c r="F34">
        <f t="shared" si="0"/>
        <v>3.975903397835689</v>
      </c>
      <c r="G34">
        <f t="array" ref="G34">tgam*SQRT((1+MMULT(D34:E34,MMULT(P$9:Q$10,TRANSPOSE(D34:E34)))))*sGLS</f>
        <v>0.79506197869165729</v>
      </c>
      <c r="H34">
        <f t="shared" si="1"/>
        <v>4.7709653765273465</v>
      </c>
      <c r="I34">
        <f t="shared" si="2"/>
        <v>3.1808414191440315</v>
      </c>
    </row>
    <row r="35" spans="4:9" x14ac:dyDescent="0.25">
      <c r="D35">
        <v>1</v>
      </c>
      <c r="E35">
        <v>4.3</v>
      </c>
      <c r="F35">
        <f t="shared" si="0"/>
        <v>3.9734443213350303</v>
      </c>
      <c r="G35">
        <f t="array" ref="G35">tgam*SQRT((1+MMULT(D35:E35,MMULT(P$9:Q$10,TRANSPOSE(D35:E35)))))*sGLS</f>
        <v>0.79770977476925264</v>
      </c>
      <c r="H35">
        <f t="shared" si="1"/>
        <v>4.7711540961042829</v>
      </c>
      <c r="I35">
        <f t="shared" si="2"/>
        <v>3.1757345465657778</v>
      </c>
    </row>
    <row r="36" spans="4:9" x14ac:dyDescent="0.25">
      <c r="D36">
        <v>1</v>
      </c>
      <c r="E36">
        <v>4.4000000000000004</v>
      </c>
      <c r="F36">
        <f t="shared" ref="F36:F58" si="3">MMULT(D36:E36,bGLS)</f>
        <v>3.9709852448343721</v>
      </c>
      <c r="G36">
        <f t="array" ref="G36">tgam*SQRT((1+MMULT(D36:E36,MMULT(P$9:Q$10,TRANSPOSE(D36:E36)))))*sGLS</f>
        <v>0.80071764203615126</v>
      </c>
      <c r="H36">
        <f t="shared" si="1"/>
        <v>4.7717028868705231</v>
      </c>
      <c r="I36">
        <f t="shared" si="2"/>
        <v>3.1702676027982211</v>
      </c>
    </row>
    <row r="37" spans="4:9" x14ac:dyDescent="0.25">
      <c r="D37">
        <v>1</v>
      </c>
      <c r="E37">
        <v>4.5</v>
      </c>
      <c r="F37">
        <f t="shared" si="3"/>
        <v>3.9685261683337134</v>
      </c>
      <c r="G37">
        <f t="array" ref="G37">tgam*SQRT((1+MMULT(D37:E37,MMULT(P$9:Q$10,TRANSPOSE(D37:E37)))))*sGLS</f>
        <v>0.80408153969461282</v>
      </c>
      <c r="H37">
        <f t="shared" si="1"/>
        <v>4.7726077080283265</v>
      </c>
      <c r="I37">
        <f t="shared" si="2"/>
        <v>3.1644446286391004</v>
      </c>
    </row>
    <row r="38" spans="4:9" x14ac:dyDescent="0.25">
      <c r="D38">
        <v>1</v>
      </c>
      <c r="E38">
        <v>4.5999999999999996</v>
      </c>
      <c r="F38">
        <f t="shared" si="3"/>
        <v>3.9660670918330552</v>
      </c>
      <c r="G38">
        <f t="array" ref="G38">tgam*SQRT((1+MMULT(D38:E38,MMULT(P$9:Q$10,TRANSPOSE(D38:E38)))))*sGLS</f>
        <v>0.80779701991997233</v>
      </c>
      <c r="H38">
        <f t="shared" si="1"/>
        <v>4.7738641117530278</v>
      </c>
      <c r="I38">
        <f t="shared" si="2"/>
        <v>3.158270071913083</v>
      </c>
    </row>
    <row r="39" spans="4:9" x14ac:dyDescent="0.25">
      <c r="D39">
        <v>1</v>
      </c>
      <c r="E39">
        <v>4.7</v>
      </c>
      <c r="F39">
        <f t="shared" si="3"/>
        <v>3.9636080153323969</v>
      </c>
      <c r="G39">
        <f t="array" ref="G39">tgam*SQRT((1+MMULT(D39:E39,MMULT(P$9:Q$10,TRANSPOSE(D39:E39)))))*sGLS</f>
        <v>0.811859255665488</v>
      </c>
      <c r="H39">
        <f t="shared" si="1"/>
        <v>4.7754672709978845</v>
      </c>
      <c r="I39">
        <f t="shared" si="2"/>
        <v>3.1517487596669089</v>
      </c>
    </row>
    <row r="40" spans="4:9" x14ac:dyDescent="0.25">
      <c r="D40">
        <v>1</v>
      </c>
      <c r="E40">
        <v>4.8</v>
      </c>
      <c r="F40">
        <f t="shared" si="3"/>
        <v>3.9611489388317382</v>
      </c>
      <c r="G40">
        <f t="array" ref="G40">tgam*SQRT((1+MMULT(D40:E40,MMULT(P$9:Q$10,TRANSPOSE(D40:E40)))))*sGLS</f>
        <v>0.81626306993031095</v>
      </c>
      <c r="H40">
        <f t="shared" si="1"/>
        <v>4.7774120087620489</v>
      </c>
      <c r="I40">
        <f t="shared" si="2"/>
        <v>3.1448858689014272</v>
      </c>
    </row>
    <row r="41" spans="4:9" x14ac:dyDescent="0.25">
      <c r="D41">
        <v>1</v>
      </c>
      <c r="E41">
        <v>4.9000000000000004</v>
      </c>
      <c r="F41">
        <f t="shared" si="3"/>
        <v>3.95868986233108</v>
      </c>
      <c r="G41">
        <f t="array" ref="G41">tgam*SQRT((1+MMULT(D41:E41,MMULT(P$9:Q$10,TRANSPOSE(D41:E41)))))*sGLS</f>
        <v>0.82100296610828061</v>
      </c>
      <c r="H41">
        <f t="shared" si="1"/>
        <v>4.7796928284393605</v>
      </c>
      <c r="I41">
        <f t="shared" si="2"/>
        <v>3.1376868962227995</v>
      </c>
    </row>
    <row r="42" spans="4:9" x14ac:dyDescent="0.25">
      <c r="D42">
        <v>1</v>
      </c>
      <c r="E42">
        <v>5</v>
      </c>
      <c r="F42">
        <f t="shared" si="3"/>
        <v>3.9562307858304213</v>
      </c>
      <c r="G42">
        <f t="array" ref="G42">tgam*SQRT((1+MMULT(D42:E42,MMULT(P$9:Q$10,TRANSPOSE(D42:E42)))))*sGLS</f>
        <v>0.82607315904182288</v>
      </c>
      <c r="H42">
        <f t="shared" si="1"/>
        <v>4.7823039448722442</v>
      </c>
      <c r="I42">
        <f t="shared" si="2"/>
        <v>3.1301576267885984</v>
      </c>
    </row>
    <row r="43" spans="4:9" x14ac:dyDescent="0.25">
      <c r="D43">
        <v>1</v>
      </c>
      <c r="E43">
        <v>5.0999999999999996</v>
      </c>
      <c r="F43">
        <f t="shared" si="3"/>
        <v>3.9537717093297631</v>
      </c>
      <c r="G43">
        <f t="array" ref="G43">tgam*SQRT((1+MMULT(D43:E43,MMULT(P$9:Q$10,TRANSPOSE(D43:E43)))))*sGLS</f>
        <v>0.8314676064190849</v>
      </c>
      <c r="H43">
        <f t="shared" si="1"/>
        <v>4.7852393157488482</v>
      </c>
      <c r="I43">
        <f t="shared" si="2"/>
        <v>3.1223041029106779</v>
      </c>
    </row>
    <row r="44" spans="4:9" x14ac:dyDescent="0.25">
      <c r="D44">
        <v>1</v>
      </c>
      <c r="E44">
        <v>5.2</v>
      </c>
      <c r="F44">
        <f t="shared" si="3"/>
        <v>3.9513126328291044</v>
      </c>
      <c r="G44">
        <f t="array" ref="G44">tgam*SQRT((1+MMULT(D44:E44,MMULT(P$9:Q$10,TRANSPOSE(D44:E44)))))*sGLS</f>
        <v>0.83718004017262115</v>
      </c>
      <c r="H44">
        <f t="shared" si="1"/>
        <v>4.7884926730017252</v>
      </c>
      <c r="I44">
        <f t="shared" si="2"/>
        <v>3.1141325926564831</v>
      </c>
    </row>
    <row r="45" spans="4:9" x14ac:dyDescent="0.25">
      <c r="D45">
        <v>1</v>
      </c>
      <c r="E45">
        <v>5.3</v>
      </c>
      <c r="F45">
        <f t="shared" si="3"/>
        <v>3.9488535563284461</v>
      </c>
      <c r="G45">
        <f t="array" ref="G45">tgam*SQRT((1+MMULT(D45:E45,MMULT(P$9:Q$10,TRANSPOSE(D45:E45)))))*sGLS</f>
        <v>0.84320399756333186</v>
      </c>
      <c r="H45">
        <f t="shared" si="1"/>
        <v>4.7920575538917785</v>
      </c>
      <c r="I45">
        <f t="shared" si="2"/>
        <v>3.1056495587651143</v>
      </c>
    </row>
    <row r="46" spans="4:9" x14ac:dyDescent="0.25">
      <c r="D46">
        <v>1</v>
      </c>
      <c r="E46">
        <v>5.4</v>
      </c>
      <c r="F46">
        <f t="shared" si="3"/>
        <v>3.9463944798277879</v>
      </c>
      <c r="G46">
        <f t="array" ref="G46">tgam*SQRT((1+MMULT(D46:E46,MMULT(P$9:Q$10,TRANSPOSE(D46:E46)))))*sGLS</f>
        <v>0.84953285166280579</v>
      </c>
      <c r="H46">
        <f t="shared" si="1"/>
        <v>4.7959273314905939</v>
      </c>
      <c r="I46">
        <f t="shared" si="2"/>
        <v>3.0968616281649819</v>
      </c>
    </row>
    <row r="47" spans="4:9" x14ac:dyDescent="0.25">
      <c r="D47">
        <v>1</v>
      </c>
      <c r="E47">
        <v>5.5</v>
      </c>
      <c r="F47">
        <f t="shared" si="3"/>
        <v>3.9439354033271292</v>
      </c>
      <c r="G47">
        <f t="array" ref="G47">tgam*SQRT((1+MMULT(D47:E47,MMULT(P$9:Q$10,TRANSPOSE(D47:E47)))))*sGLS</f>
        <v>0.85615984097953224</v>
      </c>
      <c r="H47">
        <f t="shared" si="1"/>
        <v>4.8000952443066618</v>
      </c>
      <c r="I47">
        <f t="shared" si="2"/>
        <v>3.0877755623475971</v>
      </c>
    </row>
    <row r="48" spans="4:9" x14ac:dyDescent="0.25">
      <c r="D48">
        <v>1</v>
      </c>
      <c r="E48">
        <v>5.6</v>
      </c>
      <c r="F48">
        <f t="shared" si="3"/>
        <v>3.941476326826471</v>
      </c>
      <c r="G48">
        <f t="array" ref="G48">tgam*SQRT((1+MMULT(D48:E48,MMULT(P$9:Q$10,TRANSPOSE(D48:E48)))))*sGLS</f>
        <v>0.8630780980085524</v>
      </c>
      <c r="H48">
        <f t="shared" si="1"/>
        <v>4.8045544248350236</v>
      </c>
      <c r="I48">
        <f t="shared" si="2"/>
        <v>3.0783982288179184</v>
      </c>
    </row>
    <row r="49" spans="4:9" x14ac:dyDescent="0.25">
      <c r="D49">
        <v>1</v>
      </c>
      <c r="E49">
        <v>5.7</v>
      </c>
      <c r="F49">
        <f t="shared" si="3"/>
        <v>3.9390172503258123</v>
      </c>
      <c r="G49">
        <f t="array" ref="G49">tgam*SQRT((1+MMULT(D49:E49,MMULT(P$9:Q$10,TRANSPOSE(D49:E49)))))*sGLS</f>
        <v>0.87028067651891827</v>
      </c>
      <c r="H49">
        <f t="shared" si="1"/>
        <v>4.8092979268447307</v>
      </c>
      <c r="I49">
        <f t="shared" si="2"/>
        <v>3.0687365738068939</v>
      </c>
    </row>
    <row r="50" spans="4:9" x14ac:dyDescent="0.25">
      <c r="D50">
        <v>1</v>
      </c>
      <c r="E50">
        <v>5.8</v>
      </c>
      <c r="F50">
        <f t="shared" si="3"/>
        <v>3.9365581738251541</v>
      </c>
      <c r="G50">
        <f t="array" ref="G50">tgam*SQRT((1+MMULT(D50:E50,MMULT(P$9:Q$10,TRANSPOSE(D50:E50)))))*sGLS</f>
        <v>0.87776057742791957</v>
      </c>
      <c r="H50">
        <f t="shared" si="1"/>
        <v>4.8143187512530741</v>
      </c>
      <c r="I50">
        <f t="shared" si="2"/>
        <v>3.0587975963972345</v>
      </c>
    </row>
    <row r="51" spans="4:9" x14ac:dyDescent="0.25">
      <c r="D51">
        <v>1</v>
      </c>
      <c r="E51">
        <v>5.9</v>
      </c>
      <c r="F51">
        <f t="shared" si="3"/>
        <v>3.9340990973244958</v>
      </c>
      <c r="G51">
        <f t="array" ref="G51">tgam*SQRT((1+MMULT(D51:E51,MMULT(P$9:Q$10,TRANSPOSE(D51:E51)))))*sGLS</f>
        <v>0.88551077314461146</v>
      </c>
      <c r="H51">
        <f t="shared" si="1"/>
        <v>4.8196098704691073</v>
      </c>
      <c r="I51">
        <f t="shared" si="2"/>
        <v>3.0485883241798843</v>
      </c>
    </row>
    <row r="52" spans="4:9" x14ac:dyDescent="0.25">
      <c r="D52">
        <v>1</v>
      </c>
      <c r="E52">
        <v>6</v>
      </c>
      <c r="F52">
        <f t="shared" si="3"/>
        <v>3.9316400208238371</v>
      </c>
      <c r="G52">
        <f t="array" ref="G52">tgam*SQRT((1+MMULT(D52:E52,MMULT(P$9:Q$10,TRANSPOSE(D52:E52)))))*sGLS</f>
        <v>0.8935242302970543</v>
      </c>
      <c r="H52">
        <f t="shared" si="1"/>
        <v>4.8251642511208912</v>
      </c>
      <c r="I52">
        <f t="shared" si="2"/>
        <v>3.038115790526783</v>
      </c>
    </row>
    <row r="53" spans="4:9" x14ac:dyDescent="0.25">
      <c r="D53">
        <v>1</v>
      </c>
      <c r="E53">
        <v>6.1</v>
      </c>
      <c r="F53">
        <f t="shared" si="3"/>
        <v>3.9291809443231789</v>
      </c>
      <c r="G53">
        <f t="array" ref="G53">tgam*SQRT((1+MMULT(D53:E53,MMULT(P$9:Q$10,TRANSPOSE(D53:E53)))))*sGLS</f>
        <v>0.90179393078736247</v>
      </c>
      <c r="H53">
        <f t="shared" si="1"/>
        <v>4.8309748751105417</v>
      </c>
      <c r="I53">
        <f t="shared" si="2"/>
        <v>3.0273870135358165</v>
      </c>
    </row>
    <row r="54" spans="4:9" x14ac:dyDescent="0.25">
      <c r="D54">
        <v>1</v>
      </c>
      <c r="E54">
        <v>6.2</v>
      </c>
      <c r="F54">
        <f t="shared" si="3"/>
        <v>3.9267218678225202</v>
      </c>
      <c r="G54">
        <f t="array" ref="G54">tgam*SQRT((1+MMULT(D54:E54,MMULT(P$9:Q$10,TRANSPOSE(D54:E54)))))*sGLS</f>
        <v>0.91031289114573399</v>
      </c>
      <c r="H54">
        <f t="shared" si="1"/>
        <v>4.8370347589682545</v>
      </c>
      <c r="I54">
        <f t="shared" si="2"/>
        <v>3.0164089766767863</v>
      </c>
    </row>
    <row r="55" spans="4:9" x14ac:dyDescent="0.25">
      <c r="D55">
        <v>1</v>
      </c>
      <c r="E55">
        <v>6.3</v>
      </c>
      <c r="F55">
        <f t="shared" si="3"/>
        <v>3.924262791321862</v>
      </c>
      <c r="G55">
        <f t="array" ref="G55">tgam*SQRT((1+MMULT(D55:E55,MMULT(P$9:Q$10,TRANSPOSE(D55:E55)))))*sGLS</f>
        <v>0.91907418017888542</v>
      </c>
      <c r="H55">
        <f t="shared" si="1"/>
        <v>4.8433369715007473</v>
      </c>
      <c r="I55">
        <f t="shared" si="2"/>
        <v>3.0051886111429766</v>
      </c>
    </row>
    <row r="56" spans="4:9" x14ac:dyDescent="0.25">
      <c r="D56">
        <v>1</v>
      </c>
      <c r="E56">
        <v>6.4</v>
      </c>
      <c r="F56">
        <f t="shared" si="3"/>
        <v>3.9218037148212037</v>
      </c>
      <c r="G56">
        <f t="array" ref="G56">tgam*SQRT((1+MMULT(D56:E56,MMULT(P$9:Q$10,TRANSPOSE(D56:E56)))))*sGLS</f>
        <v>0.92807093492958814</v>
      </c>
      <c r="H56">
        <f t="shared" si="1"/>
        <v>4.8498746497507916</v>
      </c>
      <c r="I56">
        <f t="shared" si="2"/>
        <v>2.9937327798916158</v>
      </c>
    </row>
    <row r="57" spans="4:9" x14ac:dyDescent="0.25">
      <c r="D57">
        <v>1</v>
      </c>
      <c r="E57">
        <v>6.5</v>
      </c>
      <c r="F57">
        <f t="shared" si="3"/>
        <v>3.919344638320545</v>
      </c>
      <c r="G57">
        <f t="array" ref="G57">tgam*SQRT((1+MMULT(D57:E57,MMULT(P$9:Q$10,TRANSPOSE(D57:E57)))))*sGLS</f>
        <v>0.93729637498225304</v>
      </c>
      <c r="H57">
        <f t="shared" si="1"/>
        <v>4.8566410133027977</v>
      </c>
      <c r="I57">
        <f t="shared" si="2"/>
        <v>2.9820482633382919</v>
      </c>
    </row>
    <row r="58" spans="4:9" x14ac:dyDescent="0.25">
      <c r="D58">
        <v>1</v>
      </c>
      <c r="E58">
        <v>6.6</v>
      </c>
      <c r="F58">
        <f t="shared" si="3"/>
        <v>3.9168855618198868</v>
      </c>
      <c r="G58">
        <f t="array" ref="G58">tgam*SQRT((1+MMULT(D58:E58,MMULT(P$9:Q$10,TRANSPOSE(D58:E58)))))*sGLS</f>
        <v>0.94674381516483552</v>
      </c>
      <c r="H58">
        <f t="shared" si="1"/>
        <v>4.8636293769847221</v>
      </c>
      <c r="I58">
        <f t="shared" si="2"/>
        <v>2.9701417466550515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13</vt:i4>
      </vt:variant>
    </vt:vector>
  </HeadingPairs>
  <TitlesOfParts>
    <vt:vector size="18" baseType="lpstr">
      <vt:lpstr>Dati</vt:lpstr>
      <vt:lpstr>EteroModel</vt:lpstr>
      <vt:lpstr>Testo_esercizio</vt:lpstr>
      <vt:lpstr>Previsioni_OLS</vt:lpstr>
      <vt:lpstr>Previsioni_GLS</vt:lpstr>
      <vt:lpstr>alpha</vt:lpstr>
      <vt:lpstr>alphahat</vt:lpstr>
      <vt:lpstr>bGLS</vt:lpstr>
      <vt:lpstr>bOLS</vt:lpstr>
      <vt:lpstr>sGLS</vt:lpstr>
      <vt:lpstr>sols</vt:lpstr>
      <vt:lpstr>Previsioni_GLS!tgam</vt:lpstr>
      <vt:lpstr>tgam</vt:lpstr>
      <vt:lpstr>X</vt:lpstr>
      <vt:lpstr>Xw</vt:lpstr>
      <vt:lpstr>Xws</vt:lpstr>
      <vt:lpstr>yw</vt:lpstr>
      <vt:lpstr>yws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Riani</cp:lastModifiedBy>
  <cp:lastPrinted>2006-05-29T09:26:36Z</cp:lastPrinted>
  <dcterms:created xsi:type="dcterms:W3CDTF">2006-03-19T07:27:06Z</dcterms:created>
  <dcterms:modified xsi:type="dcterms:W3CDTF">2016-05-19T14:47:09Z</dcterms:modified>
</cp:coreProperties>
</file>