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552" yWindow="1248" windowWidth="14172" windowHeight="8136"/>
  </bookViews>
  <sheets>
    <sheet name="dati" sheetId="1" r:id="rId1"/>
    <sheet name="testo" sheetId="2" r:id="rId2"/>
  </sheets>
  <definedNames>
    <definedName name="X">dati!$A$2:$D$53</definedName>
  </definedNames>
  <calcPr calcId="162913"/>
</workbook>
</file>

<file path=xl/calcChain.xml><?xml version="1.0" encoding="utf-8"?>
<calcChain xmlns="http://schemas.openxmlformats.org/spreadsheetml/2006/main">
  <c r="I133" i="1" l="1" a="1"/>
  <c r="I133" i="1" s="1"/>
  <c r="C133" i="1" a="1"/>
  <c r="C133" i="1" s="1"/>
  <c r="G11" i="1" a="1"/>
  <c r="I12" i="1" s="1"/>
  <c r="I18" i="1" a="1"/>
  <c r="K19" i="1" s="1"/>
  <c r="E137" i="1" l="1"/>
  <c r="C135" i="1"/>
  <c r="K137" i="1"/>
  <c r="I135" i="1"/>
  <c r="H14" i="1"/>
  <c r="J21" i="1"/>
  <c r="J135" i="1"/>
  <c r="G14" i="1"/>
  <c r="G12" i="1"/>
  <c r="I21" i="1"/>
  <c r="I19" i="1"/>
  <c r="J15" i="1"/>
  <c r="J13" i="1"/>
  <c r="J11" i="1"/>
  <c r="L20" i="1"/>
  <c r="L18" i="1"/>
  <c r="D137" i="1"/>
  <c r="E134" i="1"/>
  <c r="J137" i="1"/>
  <c r="K134" i="1"/>
  <c r="H12" i="1"/>
  <c r="J19" i="1"/>
  <c r="C137" i="1"/>
  <c r="I13" i="1"/>
  <c r="K20" i="1"/>
  <c r="H15" i="1"/>
  <c r="H13" i="1"/>
  <c r="H11" i="1"/>
  <c r="J20" i="1"/>
  <c r="J18" i="1"/>
  <c r="E136" i="1"/>
  <c r="C134" i="1"/>
  <c r="K136" i="1"/>
  <c r="I134" i="1"/>
  <c r="I15" i="1"/>
  <c r="I11" i="1"/>
  <c r="N16" i="1" s="1"/>
  <c r="K18" i="1"/>
  <c r="D134" i="1"/>
  <c r="J134" i="1"/>
  <c r="G15" i="1"/>
  <c r="G13" i="1"/>
  <c r="G11" i="1"/>
  <c r="I20" i="1"/>
  <c r="I18" i="1"/>
  <c r="D136" i="1"/>
  <c r="E133" i="1"/>
  <c r="J136" i="1"/>
  <c r="K133" i="1"/>
  <c r="I137" i="1"/>
  <c r="J14" i="1"/>
  <c r="J12" i="1"/>
  <c r="L21" i="1"/>
  <c r="L19" i="1"/>
  <c r="C136" i="1"/>
  <c r="D133" i="1"/>
  <c r="I136" i="1"/>
  <c r="J133" i="1"/>
  <c r="D135" i="1"/>
  <c r="I14" i="1"/>
  <c r="K21" i="1"/>
  <c r="E135" i="1"/>
  <c r="K135" i="1"/>
  <c r="K81" i="1" l="1"/>
  <c r="K89" i="1"/>
  <c r="K97" i="1"/>
  <c r="K105" i="1"/>
  <c r="K113" i="1"/>
  <c r="K121" i="1"/>
  <c r="K129" i="1"/>
  <c r="K82" i="1"/>
  <c r="K90" i="1"/>
  <c r="K98" i="1"/>
  <c r="K106" i="1"/>
  <c r="K114" i="1"/>
  <c r="K122" i="1"/>
  <c r="K104" i="1"/>
  <c r="K83" i="1"/>
  <c r="K91" i="1"/>
  <c r="K99" i="1"/>
  <c r="K107" i="1"/>
  <c r="K115" i="1"/>
  <c r="K123" i="1"/>
  <c r="K112" i="1"/>
  <c r="K84" i="1"/>
  <c r="K92" i="1"/>
  <c r="K100" i="1"/>
  <c r="K108" i="1"/>
  <c r="K116" i="1"/>
  <c r="K124" i="1"/>
  <c r="K125" i="1"/>
  <c r="K120" i="1"/>
  <c r="K85" i="1"/>
  <c r="K93" i="1"/>
  <c r="K101" i="1"/>
  <c r="K109" i="1"/>
  <c r="K117" i="1"/>
  <c r="K78" i="1"/>
  <c r="K86" i="1"/>
  <c r="K94" i="1"/>
  <c r="K102" i="1"/>
  <c r="K110" i="1"/>
  <c r="K118" i="1"/>
  <c r="K126" i="1"/>
  <c r="K80" i="1"/>
  <c r="K88" i="1"/>
  <c r="K96" i="1"/>
  <c r="K128" i="1"/>
  <c r="K79" i="1"/>
  <c r="K87" i="1"/>
  <c r="K95" i="1"/>
  <c r="K103" i="1"/>
  <c r="K111" i="1"/>
  <c r="K119" i="1"/>
  <c r="K127" i="1"/>
  <c r="K32" i="1"/>
  <c r="G65" i="1"/>
  <c r="G68" i="1" s="1"/>
  <c r="H65" i="1"/>
  <c r="H68" i="1" s="1"/>
  <c r="E84" i="1"/>
  <c r="E92" i="1"/>
  <c r="E100" i="1"/>
  <c r="E108" i="1"/>
  <c r="E116" i="1"/>
  <c r="E124" i="1"/>
  <c r="E85" i="1"/>
  <c r="E93" i="1"/>
  <c r="E101" i="1"/>
  <c r="E109" i="1"/>
  <c r="E117" i="1"/>
  <c r="E125" i="1"/>
  <c r="E88" i="1"/>
  <c r="E123" i="1"/>
  <c r="E78" i="1"/>
  <c r="E86" i="1"/>
  <c r="E94" i="1"/>
  <c r="E102" i="1"/>
  <c r="E110" i="1"/>
  <c r="E118" i="1"/>
  <c r="E126" i="1"/>
  <c r="E96" i="1"/>
  <c r="E115" i="1"/>
  <c r="E79" i="1"/>
  <c r="E87" i="1"/>
  <c r="E95" i="1"/>
  <c r="E103" i="1"/>
  <c r="E111" i="1"/>
  <c r="E119" i="1"/>
  <c r="E127" i="1"/>
  <c r="E128" i="1"/>
  <c r="E80" i="1"/>
  <c r="E104" i="1"/>
  <c r="E112" i="1"/>
  <c r="E120" i="1"/>
  <c r="E99" i="1"/>
  <c r="E81" i="1"/>
  <c r="E89" i="1"/>
  <c r="E97" i="1"/>
  <c r="E105" i="1"/>
  <c r="E113" i="1"/>
  <c r="E121" i="1"/>
  <c r="E129" i="1"/>
  <c r="E83" i="1"/>
  <c r="E91" i="1"/>
  <c r="E107" i="1"/>
  <c r="E82" i="1"/>
  <c r="E90" i="1"/>
  <c r="E98" i="1"/>
  <c r="E106" i="1"/>
  <c r="E114" i="1"/>
  <c r="E122" i="1"/>
  <c r="H23" i="1"/>
  <c r="E130" i="1" l="1"/>
  <c r="J66" i="1"/>
  <c r="H24" i="1"/>
  <c r="H30" i="1" s="1"/>
  <c r="K130" i="1"/>
  <c r="D142" i="1" a="1"/>
  <c r="G30" i="1" l="1"/>
  <c r="E144" i="1"/>
  <c r="D145" i="1"/>
  <c r="E145" i="1"/>
  <c r="D142" i="1"/>
  <c r="D146" i="1"/>
  <c r="E142" i="1"/>
  <c r="E146" i="1"/>
  <c r="D143" i="1"/>
  <c r="D144" i="1"/>
  <c r="E143" i="1"/>
</calcChain>
</file>

<file path=xl/comments1.xml><?xml version="1.0" encoding="utf-8"?>
<comments xmlns="http://schemas.openxmlformats.org/spreadsheetml/2006/main">
  <authors>
    <author>esamepro</author>
  </authors>
  <commentList>
    <comment ref="E77" authorId="0" shapeId="0">
      <text>
        <r>
          <rPr>
            <b/>
            <sz val="8"/>
            <color indexed="81"/>
            <rFont val="Tahoma"/>
            <family val="2"/>
          </rPr>
          <t>Salario depurato dal sesso e dalla presenza della laurea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77" authorId="0" shapeId="0">
      <text>
        <r>
          <rPr>
            <b/>
            <sz val="8"/>
            <color indexed="81"/>
            <rFont val="Tahoma"/>
            <family val="2"/>
          </rPr>
          <t>Anni di anzianità depurati dal sesso e dalla presenza della laurea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<sst xmlns="http://schemas.openxmlformats.org/spreadsheetml/2006/main" count="91" uniqueCount="61">
  <si>
    <t>Sesso</t>
  </si>
  <si>
    <t>Anni di anzianità</t>
  </si>
  <si>
    <t>Salario</t>
  </si>
  <si>
    <t>Laurea</t>
  </si>
  <si>
    <t>Codifica Sesso</t>
  </si>
  <si>
    <t>1=Maschio</t>
  </si>
  <si>
    <t>0=Femmina</t>
  </si>
  <si>
    <t>Codifica laurea</t>
  </si>
  <si>
    <t>1=Presenza di laurea</t>
  </si>
  <si>
    <t>0=Assenza di laurea</t>
  </si>
  <si>
    <t>Intercetta</t>
  </si>
  <si>
    <t>s.e.(ANNI DI SERVIZIO)</t>
  </si>
  <si>
    <t>S^2</t>
  </si>
  <si>
    <t xml:space="preserve">Estr.inf, </t>
  </si>
  <si>
    <t>Estr. superiore</t>
  </si>
  <si>
    <t>OUTPUT RIEPILOGO</t>
  </si>
  <si>
    <t>Statistica della regressione</t>
  </si>
  <si>
    <t>R multiplo</t>
  </si>
  <si>
    <t>R al quadrato</t>
  </si>
  <si>
    <t>R al quadrato corretto</t>
  </si>
  <si>
    <t>Errore standard</t>
  </si>
  <si>
    <t>Osservazioni</t>
  </si>
  <si>
    <t>ANALISI VARIANZA</t>
  </si>
  <si>
    <t>Regressione</t>
  </si>
  <si>
    <t>Residuo</t>
  </si>
  <si>
    <t>Totale</t>
  </si>
  <si>
    <t>gdl</t>
  </si>
  <si>
    <t>SQ</t>
  </si>
  <si>
    <t>MQ</t>
  </si>
  <si>
    <t>F</t>
  </si>
  <si>
    <t>Significatività F</t>
  </si>
  <si>
    <t>Coefficienti</t>
  </si>
  <si>
    <t>Stat t</t>
  </si>
  <si>
    <t>Valore di significatività</t>
  </si>
  <si>
    <t>Inferiore 95%</t>
  </si>
  <si>
    <t>Superiore 95%</t>
  </si>
  <si>
    <t>Inferiore 99,0%</t>
  </si>
  <si>
    <t>Superiore 99,0%</t>
  </si>
  <si>
    <t>Estremo inferiore</t>
  </si>
  <si>
    <t>Estremo superiore</t>
  </si>
  <si>
    <t>Stima di s^2</t>
  </si>
  <si>
    <t>Regressione di Y su tutte le variabili esplicative eccetto "anni di anzianità di servizio)</t>
  </si>
  <si>
    <t xml:space="preserve">Regressione "anni di anzianità di servizio" su tutte le alter variabili esplicative </t>
  </si>
  <si>
    <t>Residui della regerssione</t>
  </si>
  <si>
    <t>Regressione sulle due serie dei residui</t>
  </si>
  <si>
    <t>6) Mostrare un metodo alternativo per ottenere il valore della stima  del coefficiente di regressione associato agli "anni di anzianità di servizio".</t>
  </si>
  <si>
    <t>(X'X)-1=</t>
  </si>
  <si>
    <t>Quantile da utilizzare per costruire l'intervallo di confidenza dei \beta</t>
  </si>
  <si>
    <t>Interpretazione dei parametri</t>
  </si>
  <si>
    <t>17785,04=</t>
  </si>
  <si>
    <t>Salario teorico di una donna senza laurea con zero anni di anzianità di servizio</t>
  </si>
  <si>
    <t>763,46=</t>
  </si>
  <si>
    <t>Aumento teorico del salario annuale all'aumento di un anno di anzianità di servizio (tenendo fisso l'effetto delle altre variabili esplicative)</t>
  </si>
  <si>
    <t>190,58=</t>
  </si>
  <si>
    <t>Il modello segnala che nel dataset in esame il sesso maschile (tenendo fisso l'effetto delle alter variabili esplicative) comporta un aumento salariale di 191 Euro circa</t>
  </si>
  <si>
    <t>t(sesso)</t>
  </si>
  <si>
    <t>Si noti che la variabile sesso non è assolutamente significativa e di conseguenza dovrebbe essere esclusa dal modello</t>
  </si>
  <si>
    <t>Intervallo di confidenza al 99% per il coeff. di regressione associato alla variabile esplicativa  "anni di anzianità di servizio"</t>
  </si>
  <si>
    <t>Giudizio sulla bontà di adattamento del modello: il modello di regressione consente di spiegare solo il 50% circa della varianza della variabili dipendente (salrio annuale) di conseguenza è solo parzialmente soddisfacente</t>
  </si>
  <si>
    <t>Interpretazione intervallo di confidenza</t>
  </si>
  <si>
    <t>C'è una probabilità pari a 0.99 che all'aumentare di un anno delkl'anzianità lavorativa il salario aumento di un ammontare compreso nell'intervallo 441Euro 1086Euro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</si>
</sst>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3" fontId="0" fillId="0" borderId="0" xfId="0" applyNumberFormat="1"/>
    <xf numFmtId="0" fontId="3" fillId="0" borderId="0" xfId="0" applyFont="1" applyFill="1" applyBorder="1" applyAlignme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342900</xdr:colOff>
          <xdr:row>21</xdr:row>
          <xdr:rowOff>106680</xdr:rowOff>
        </xdr:from>
        <xdr:to>
          <xdr:col>14</xdr:col>
          <xdr:colOff>144780</xdr:colOff>
          <xdr:row>27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205740</xdr:colOff>
          <xdr:row>55</xdr:row>
          <xdr:rowOff>68580</xdr:rowOff>
        </xdr:from>
        <xdr:to>
          <xdr:col>11</xdr:col>
          <xdr:colOff>556260</xdr:colOff>
          <xdr:row>61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0</xdr:rowOff>
    </xdr:from>
    <xdr:to>
      <xdr:col>10</xdr:col>
      <xdr:colOff>200025</xdr:colOff>
      <xdr:row>22</xdr:row>
      <xdr:rowOff>47625</xdr:rowOff>
    </xdr:to>
    <xdr:sp macro="" textlink="">
      <xdr:nvSpPr>
        <xdr:cNvPr id="2" name="CasellaDiTesto 1"/>
        <xdr:cNvSpPr txBox="1"/>
      </xdr:nvSpPr>
      <xdr:spPr>
        <a:xfrm>
          <a:off x="295275" y="0"/>
          <a:ext cx="6000750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rtl="0"/>
          <a:r>
            <a:rPr lang="it-IT" sz="1400" b="1" i="0">
              <a:solidFill>
                <a:schemeClr val="dk1"/>
              </a:solidFill>
              <a:latin typeface="+mn-lt"/>
              <a:ea typeface="+mn-ea"/>
              <a:cs typeface="+mn-cs"/>
            </a:rPr>
            <a:t>La</a:t>
          </a:r>
          <a:r>
            <a:rPr lang="it-IT" sz="14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zona B1:E53 del foglio dati contiene i  valori di 4 variabili:  sesso, anni di anzianità lavorativa, presenza o meno della laurea e salario annuale in Euro di  52 individui</a:t>
          </a:r>
          <a:endParaRPr lang="it-IT" sz="14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it-IT" sz="1400" b="1" i="0">
              <a:solidFill>
                <a:schemeClr val="dk1"/>
              </a:solidFill>
              <a:latin typeface="+mn-lt"/>
              <a:ea typeface="+mn-ea"/>
              <a:cs typeface="+mn-cs"/>
            </a:rPr>
            <a:t>1) Costruire tramite la funzione REGR.LIN un modello di regressione in cui la variabile</a:t>
          </a:r>
          <a:r>
            <a:rPr lang="it-IT" sz="14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dipendente è il salario e le variabili indipendenti sono  il sesso, la presenza della laurea e gli anni di anzianità di servizio</a:t>
          </a:r>
        </a:p>
        <a:p>
          <a:pPr rtl="0"/>
          <a:r>
            <a:rPr lang="it-IT" sz="14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2) Intepretare i coefficienti di regressione stimati e fornire un giudizio sulla bontà di adattamento del modello</a:t>
          </a:r>
        </a:p>
        <a:p>
          <a:pPr rtl="0"/>
          <a:r>
            <a:rPr lang="it-IT" sz="14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3) Costruire un intervallo di confidenza al 99% per il coefficiente di regressione associato alla variabile "anni di anzianità di servizio"</a:t>
          </a:r>
        </a:p>
        <a:p>
          <a:pPr rtl="0"/>
          <a:r>
            <a:rPr lang="it-IT" sz="14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4) Verificare il risultato con il componente aggiuntivo ANALISI DEI DATI</a:t>
          </a:r>
        </a:p>
        <a:p>
          <a:pPr rtl="0"/>
          <a:r>
            <a:rPr lang="it-IT" sz="14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5) Costruire un intervallo di confidenza di \sigma^2 al 99%</a:t>
          </a:r>
        </a:p>
        <a:p>
          <a:pPr rtl="0"/>
          <a:r>
            <a:rPr lang="it-IT" sz="14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6) </a:t>
          </a:r>
          <a:r>
            <a:rPr lang="it-IT" sz="1400" b="1" i="0">
              <a:solidFill>
                <a:schemeClr val="dk1"/>
              </a:solidFill>
              <a:latin typeface="+mn-lt"/>
              <a:ea typeface="+mn-ea"/>
              <a:cs typeface="+mn-cs"/>
            </a:rPr>
            <a:t>Mostrare un metodo alternativo per</a:t>
          </a:r>
          <a:r>
            <a:rPr lang="it-IT" sz="14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ottenere il valore della stima  del coefficiente di regressione associato agli "anni di anzianità di servizio".</a:t>
          </a:r>
          <a:endParaRPr lang="it-IT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6"/>
  <sheetViews>
    <sheetView tabSelected="1" topLeftCell="H1" zoomScale="85" workbookViewId="0">
      <selection activeCell="M16" sqref="M16"/>
    </sheetView>
  </sheetViews>
  <sheetFormatPr defaultRowHeight="13.2" x14ac:dyDescent="0.25"/>
  <cols>
    <col min="3" max="3" width="21.109375" customWidth="1"/>
    <col min="4" max="4" width="16.33203125" customWidth="1"/>
    <col min="5" max="5" width="13.109375" bestFit="1" customWidth="1"/>
    <col min="6" max="6" width="5" customWidth="1"/>
    <col min="7" max="7" width="13" customWidth="1"/>
    <col min="8" max="8" width="13.33203125" customWidth="1"/>
    <col min="9" max="9" width="22.109375" customWidth="1"/>
    <col min="10" max="10" width="17" customWidth="1"/>
    <col min="13" max="13" width="17.5546875" customWidth="1"/>
    <col min="14" max="14" width="13" customWidth="1"/>
    <col min="15" max="15" width="13.33203125" customWidth="1"/>
  </cols>
  <sheetData>
    <row r="1" spans="1:14" x14ac:dyDescent="0.25">
      <c r="A1" t="s">
        <v>10</v>
      </c>
      <c r="B1" t="s">
        <v>0</v>
      </c>
      <c r="C1" t="s">
        <v>1</v>
      </c>
      <c r="D1" t="s">
        <v>3</v>
      </c>
      <c r="E1" t="s">
        <v>2</v>
      </c>
    </row>
    <row r="2" spans="1:14" x14ac:dyDescent="0.25">
      <c r="A2">
        <v>1</v>
      </c>
      <c r="B2">
        <v>0</v>
      </c>
      <c r="C2">
        <v>25</v>
      </c>
      <c r="D2">
        <v>1</v>
      </c>
      <c r="E2">
        <v>36350</v>
      </c>
    </row>
    <row r="3" spans="1:14" x14ac:dyDescent="0.25">
      <c r="A3">
        <v>1</v>
      </c>
      <c r="B3">
        <v>0</v>
      </c>
      <c r="C3">
        <v>13</v>
      </c>
      <c r="D3">
        <v>1</v>
      </c>
      <c r="E3">
        <v>35350</v>
      </c>
      <c r="G3" t="s">
        <v>4</v>
      </c>
      <c r="I3" t="s">
        <v>7</v>
      </c>
    </row>
    <row r="4" spans="1:14" x14ac:dyDescent="0.25">
      <c r="A4">
        <v>1</v>
      </c>
      <c r="B4">
        <v>0</v>
      </c>
      <c r="C4">
        <v>10</v>
      </c>
      <c r="D4">
        <v>1</v>
      </c>
      <c r="E4">
        <v>28200</v>
      </c>
      <c r="G4" t="s">
        <v>5</v>
      </c>
      <c r="I4" t="s">
        <v>8</v>
      </c>
    </row>
    <row r="5" spans="1:14" x14ac:dyDescent="0.25">
      <c r="A5">
        <v>1</v>
      </c>
      <c r="B5">
        <v>1</v>
      </c>
      <c r="C5">
        <v>7</v>
      </c>
      <c r="D5">
        <v>1</v>
      </c>
      <c r="E5">
        <v>26775</v>
      </c>
      <c r="G5" t="s">
        <v>6</v>
      </c>
      <c r="I5" t="s">
        <v>9</v>
      </c>
    </row>
    <row r="6" spans="1:14" x14ac:dyDescent="0.25">
      <c r="A6">
        <v>1</v>
      </c>
      <c r="B6">
        <v>0</v>
      </c>
      <c r="C6">
        <v>19</v>
      </c>
      <c r="D6">
        <v>0</v>
      </c>
      <c r="E6">
        <v>33696</v>
      </c>
    </row>
    <row r="7" spans="1:14" x14ac:dyDescent="0.25">
      <c r="A7">
        <v>1</v>
      </c>
      <c r="B7">
        <v>0</v>
      </c>
      <c r="C7">
        <v>16</v>
      </c>
      <c r="D7">
        <v>1</v>
      </c>
      <c r="E7">
        <v>28516</v>
      </c>
    </row>
    <row r="8" spans="1:14" x14ac:dyDescent="0.25">
      <c r="A8">
        <v>1</v>
      </c>
      <c r="B8">
        <v>1</v>
      </c>
      <c r="C8">
        <v>0</v>
      </c>
      <c r="D8">
        <v>0</v>
      </c>
      <c r="E8">
        <v>24900</v>
      </c>
      <c r="M8" t="s">
        <v>48</v>
      </c>
    </row>
    <row r="9" spans="1:14" x14ac:dyDescent="0.25">
      <c r="A9">
        <v>1</v>
      </c>
      <c r="B9">
        <v>0</v>
      </c>
      <c r="C9">
        <v>16</v>
      </c>
      <c r="D9">
        <v>1</v>
      </c>
      <c r="E9">
        <v>31909</v>
      </c>
      <c r="M9" t="s">
        <v>49</v>
      </c>
    </row>
    <row r="10" spans="1:14" x14ac:dyDescent="0.25">
      <c r="A10">
        <v>1</v>
      </c>
      <c r="B10">
        <v>0</v>
      </c>
      <c r="C10">
        <v>13</v>
      </c>
      <c r="D10">
        <v>0</v>
      </c>
      <c r="E10">
        <v>31850</v>
      </c>
      <c r="G10" t="s">
        <v>3</v>
      </c>
      <c r="H10" t="s">
        <v>1</v>
      </c>
      <c r="I10" t="s">
        <v>0</v>
      </c>
      <c r="J10" t="s">
        <v>10</v>
      </c>
      <c r="M10" t="s">
        <v>50</v>
      </c>
    </row>
    <row r="11" spans="1:14" x14ac:dyDescent="0.25">
      <c r="A11">
        <v>1</v>
      </c>
      <c r="B11">
        <v>0</v>
      </c>
      <c r="C11">
        <v>13</v>
      </c>
      <c r="D11">
        <v>0</v>
      </c>
      <c r="E11">
        <v>32850</v>
      </c>
      <c r="G11">
        <f t="array" ref="G11:J15">LINEST(E2:E53,B2:D53,1,1)</f>
        <v>382.39753877392133</v>
      </c>
      <c r="H11">
        <v>763.46023942003001</v>
      </c>
      <c r="I11">
        <v>190.58425288432679</v>
      </c>
      <c r="J11">
        <v>17785.043673209893</v>
      </c>
    </row>
    <row r="12" spans="1:14" x14ac:dyDescent="0.25">
      <c r="A12">
        <v>1</v>
      </c>
      <c r="B12">
        <v>0</v>
      </c>
      <c r="C12">
        <v>12</v>
      </c>
      <c r="D12">
        <v>1</v>
      </c>
      <c r="E12">
        <v>27025</v>
      </c>
      <c r="G12">
        <v>1280.7228455881661</v>
      </c>
      <c r="H12">
        <v>120.37642354159659</v>
      </c>
      <c r="I12">
        <v>1469.3133758259257</v>
      </c>
      <c r="J12">
        <v>1571.0258773887515</v>
      </c>
      <c r="M12" t="s">
        <v>51</v>
      </c>
    </row>
    <row r="13" spans="1:14" x14ac:dyDescent="0.25">
      <c r="A13">
        <v>1</v>
      </c>
      <c r="B13">
        <v>0</v>
      </c>
      <c r="C13">
        <v>15</v>
      </c>
      <c r="D13">
        <v>1</v>
      </c>
      <c r="E13">
        <v>24750</v>
      </c>
      <c r="G13">
        <v>0.49207944757472966</v>
      </c>
      <c r="H13">
        <v>4346.955102522069</v>
      </c>
      <c r="I13" t="e">
        <v>#N/A</v>
      </c>
      <c r="J13" t="e">
        <v>#N/A</v>
      </c>
      <c r="M13" t="s">
        <v>52</v>
      </c>
    </row>
    <row r="14" spans="1:14" x14ac:dyDescent="0.25">
      <c r="A14">
        <v>1</v>
      </c>
      <c r="B14">
        <v>0</v>
      </c>
      <c r="C14">
        <v>9</v>
      </c>
      <c r="D14">
        <v>1</v>
      </c>
      <c r="E14">
        <v>28200</v>
      </c>
      <c r="G14">
        <v>15.50098952208487</v>
      </c>
      <c r="H14">
        <v>48</v>
      </c>
      <c r="I14" t="e">
        <v>#N/A</v>
      </c>
      <c r="J14" t="e">
        <v>#N/A</v>
      </c>
    </row>
    <row r="15" spans="1:14" x14ac:dyDescent="0.25">
      <c r="A15">
        <v>1</v>
      </c>
      <c r="B15">
        <v>0</v>
      </c>
      <c r="C15">
        <v>9</v>
      </c>
      <c r="D15">
        <v>0</v>
      </c>
      <c r="E15">
        <v>23712</v>
      </c>
      <c r="G15">
        <v>878720961.92878366</v>
      </c>
      <c r="H15">
        <v>907008895.84044719</v>
      </c>
      <c r="I15" t="e">
        <v>#N/A</v>
      </c>
      <c r="J15" t="e">
        <v>#N/A</v>
      </c>
      <c r="M15" t="s">
        <v>53</v>
      </c>
      <c r="N15" t="s">
        <v>54</v>
      </c>
    </row>
    <row r="16" spans="1:14" x14ac:dyDescent="0.25">
      <c r="A16">
        <v>1</v>
      </c>
      <c r="B16">
        <v>0</v>
      </c>
      <c r="C16">
        <v>9</v>
      </c>
      <c r="D16">
        <v>1</v>
      </c>
      <c r="E16">
        <v>25748</v>
      </c>
      <c r="M16" t="s">
        <v>55</v>
      </c>
      <c r="N16">
        <f>I11/I12</f>
        <v>0.12970973790883525</v>
      </c>
    </row>
    <row r="17" spans="1:14" x14ac:dyDescent="0.25">
      <c r="A17">
        <v>1</v>
      </c>
      <c r="B17">
        <v>0</v>
      </c>
      <c r="C17">
        <v>7</v>
      </c>
      <c r="D17">
        <v>1</v>
      </c>
      <c r="E17">
        <v>29342</v>
      </c>
      <c r="I17" t="s">
        <v>10</v>
      </c>
      <c r="J17" t="s">
        <v>0</v>
      </c>
      <c r="K17" t="s">
        <v>1</v>
      </c>
      <c r="L17" t="s">
        <v>3</v>
      </c>
      <c r="N17" t="s">
        <v>56</v>
      </c>
    </row>
    <row r="18" spans="1:14" ht="21" x14ac:dyDescent="0.4">
      <c r="A18">
        <v>1</v>
      </c>
      <c r="B18">
        <v>0</v>
      </c>
      <c r="C18">
        <v>13</v>
      </c>
      <c r="D18">
        <v>1</v>
      </c>
      <c r="E18">
        <v>31114</v>
      </c>
      <c r="G18" s="9" t="s">
        <v>46</v>
      </c>
      <c r="H18" t="s">
        <v>10</v>
      </c>
      <c r="I18">
        <f t="array" ref="I18:L21">MINVERSE(MMULT(TRANSPOSE(X),X))</f>
        <v>0.13061599649100339</v>
      </c>
      <c r="J18">
        <v>-5.5283947818458745E-2</v>
      </c>
      <c r="K18">
        <v>-7.3373515945728898E-3</v>
      </c>
      <c r="L18">
        <v>-6.3641964052497016E-2</v>
      </c>
    </row>
    <row r="19" spans="1:14" x14ac:dyDescent="0.25">
      <c r="A19">
        <v>1</v>
      </c>
      <c r="B19">
        <v>0</v>
      </c>
      <c r="C19">
        <v>11</v>
      </c>
      <c r="D19">
        <v>0</v>
      </c>
      <c r="E19">
        <v>24742</v>
      </c>
      <c r="H19" t="s">
        <v>0</v>
      </c>
      <c r="I19">
        <v>-5.5283947818458766E-2</v>
      </c>
      <c r="J19">
        <v>0.11425061727786624</v>
      </c>
      <c r="K19">
        <v>3.494211633901248E-3</v>
      </c>
      <c r="L19">
        <v>-2.4703435564075926E-3</v>
      </c>
      <c r="M19" t="s">
        <v>58</v>
      </c>
    </row>
    <row r="20" spans="1:14" x14ac:dyDescent="0.25">
      <c r="A20">
        <v>1</v>
      </c>
      <c r="B20">
        <v>0</v>
      </c>
      <c r="C20">
        <v>10</v>
      </c>
      <c r="D20">
        <v>0</v>
      </c>
      <c r="E20">
        <v>22906</v>
      </c>
      <c r="H20" t="s">
        <v>1</v>
      </c>
      <c r="I20">
        <v>-7.3373515945728898E-3</v>
      </c>
      <c r="J20">
        <v>3.494211633901248E-3</v>
      </c>
      <c r="K20">
        <v>7.6685378030329199E-4</v>
      </c>
      <c r="L20">
        <v>1.0093293972115334E-3</v>
      </c>
    </row>
    <row r="21" spans="1:14" x14ac:dyDescent="0.25">
      <c r="A21">
        <v>1</v>
      </c>
      <c r="B21">
        <v>0</v>
      </c>
      <c r="C21">
        <v>6</v>
      </c>
      <c r="D21">
        <v>0</v>
      </c>
      <c r="E21">
        <v>24450</v>
      </c>
      <c r="H21" t="s">
        <v>3</v>
      </c>
      <c r="I21">
        <v>-6.3641964052497016E-2</v>
      </c>
      <c r="J21">
        <v>-2.4703435564075965E-3</v>
      </c>
      <c r="K21">
        <v>1.0093293972115341E-3</v>
      </c>
      <c r="L21">
        <v>8.6804053088360714E-2</v>
      </c>
    </row>
    <row r="22" spans="1:14" x14ac:dyDescent="0.25">
      <c r="A22">
        <v>1</v>
      </c>
      <c r="B22">
        <v>0</v>
      </c>
      <c r="C22">
        <v>16</v>
      </c>
      <c r="D22">
        <v>0</v>
      </c>
      <c r="E22">
        <v>19175</v>
      </c>
    </row>
    <row r="23" spans="1:14" x14ac:dyDescent="0.25">
      <c r="A23">
        <v>1</v>
      </c>
      <c r="B23">
        <v>0</v>
      </c>
      <c r="C23">
        <v>8</v>
      </c>
      <c r="D23">
        <v>0</v>
      </c>
      <c r="E23">
        <v>20525</v>
      </c>
      <c r="G23" t="s">
        <v>12</v>
      </c>
      <c r="H23">
        <f>H15/H14</f>
        <v>18896018.663342651</v>
      </c>
    </row>
    <row r="24" spans="1:14" x14ac:dyDescent="0.25">
      <c r="A24">
        <v>1</v>
      </c>
      <c r="B24">
        <v>0</v>
      </c>
      <c r="C24">
        <v>7</v>
      </c>
      <c r="D24">
        <v>1</v>
      </c>
      <c r="E24">
        <v>27959</v>
      </c>
      <c r="G24" s="10" t="s">
        <v>11</v>
      </c>
      <c r="H24">
        <f>SQRT(H23*K20)</f>
        <v>120.37642354159668</v>
      </c>
    </row>
    <row r="25" spans="1:14" x14ac:dyDescent="0.25">
      <c r="A25">
        <v>1</v>
      </c>
      <c r="B25">
        <v>1</v>
      </c>
      <c r="C25">
        <v>8</v>
      </c>
      <c r="D25">
        <v>1</v>
      </c>
      <c r="E25">
        <v>38045</v>
      </c>
      <c r="G25" s="10"/>
    </row>
    <row r="26" spans="1:14" x14ac:dyDescent="0.25">
      <c r="A26">
        <v>1</v>
      </c>
      <c r="B26">
        <v>0</v>
      </c>
      <c r="C26">
        <v>9</v>
      </c>
      <c r="D26">
        <v>1</v>
      </c>
      <c r="E26">
        <v>24832</v>
      </c>
      <c r="G26" s="10"/>
    </row>
    <row r="27" spans="1:14" x14ac:dyDescent="0.25">
      <c r="A27">
        <v>1</v>
      </c>
      <c r="B27">
        <v>0</v>
      </c>
      <c r="C27">
        <v>5</v>
      </c>
      <c r="D27">
        <v>1</v>
      </c>
      <c r="E27">
        <v>25400</v>
      </c>
    </row>
    <row r="28" spans="1:14" x14ac:dyDescent="0.25">
      <c r="A28">
        <v>1</v>
      </c>
      <c r="B28">
        <v>0</v>
      </c>
      <c r="C28">
        <v>11</v>
      </c>
      <c r="D28">
        <v>1</v>
      </c>
      <c r="E28">
        <v>24800</v>
      </c>
      <c r="G28" t="s">
        <v>57</v>
      </c>
    </row>
    <row r="29" spans="1:14" x14ac:dyDescent="0.25">
      <c r="A29">
        <v>1</v>
      </c>
      <c r="B29">
        <v>1</v>
      </c>
      <c r="C29">
        <v>5</v>
      </c>
      <c r="D29">
        <v>1</v>
      </c>
      <c r="E29">
        <v>25500</v>
      </c>
      <c r="G29" t="s">
        <v>13</v>
      </c>
      <c r="H29" t="s">
        <v>14</v>
      </c>
    </row>
    <row r="30" spans="1:14" ht="32.25" customHeight="1" x14ac:dyDescent="0.3">
      <c r="A30">
        <v>1</v>
      </c>
      <c r="B30">
        <v>0</v>
      </c>
      <c r="C30">
        <v>3</v>
      </c>
      <c r="D30">
        <v>0</v>
      </c>
      <c r="E30">
        <v>26182</v>
      </c>
      <c r="G30" s="6">
        <f>H11-K32*H24</f>
        <v>440.58611144689468</v>
      </c>
      <c r="H30" s="6">
        <f>H11+K32*H24</f>
        <v>1086.3343673931654</v>
      </c>
      <c r="J30" s="10" t="s">
        <v>47</v>
      </c>
      <c r="K30" s="10"/>
    </row>
    <row r="31" spans="1:14" x14ac:dyDescent="0.25">
      <c r="A31">
        <v>1</v>
      </c>
      <c r="B31">
        <v>0</v>
      </c>
      <c r="C31">
        <v>3</v>
      </c>
      <c r="D31">
        <v>0</v>
      </c>
      <c r="E31">
        <v>23725</v>
      </c>
      <c r="J31" s="10"/>
      <c r="K31" s="10"/>
    </row>
    <row r="32" spans="1:14" x14ac:dyDescent="0.25">
      <c r="A32">
        <v>1</v>
      </c>
      <c r="B32">
        <v>1</v>
      </c>
      <c r="C32">
        <v>10</v>
      </c>
      <c r="D32">
        <v>0</v>
      </c>
      <c r="E32">
        <v>21600</v>
      </c>
      <c r="G32" t="s">
        <v>15</v>
      </c>
      <c r="K32">
        <f>TINV(0.01,H14)</f>
        <v>2.6822040269502154</v>
      </c>
    </row>
    <row r="33" spans="1:15" ht="13.8" thickBot="1" x14ac:dyDescent="0.3">
      <c r="A33">
        <v>1</v>
      </c>
      <c r="B33">
        <v>0</v>
      </c>
      <c r="C33">
        <v>11</v>
      </c>
      <c r="D33">
        <v>0</v>
      </c>
      <c r="E33">
        <v>23300</v>
      </c>
      <c r="J33" t="s">
        <v>59</v>
      </c>
    </row>
    <row r="34" spans="1:15" x14ac:dyDescent="0.25">
      <c r="A34">
        <v>1</v>
      </c>
      <c r="B34">
        <v>0</v>
      </c>
      <c r="C34">
        <v>9</v>
      </c>
      <c r="D34">
        <v>0</v>
      </c>
      <c r="E34">
        <v>23713</v>
      </c>
      <c r="G34" s="4" t="s">
        <v>16</v>
      </c>
      <c r="H34" s="4"/>
      <c r="J34" t="s">
        <v>60</v>
      </c>
    </row>
    <row r="35" spans="1:15" x14ac:dyDescent="0.25">
      <c r="A35">
        <v>1</v>
      </c>
      <c r="B35">
        <v>1</v>
      </c>
      <c r="C35">
        <v>4</v>
      </c>
      <c r="D35">
        <v>0</v>
      </c>
      <c r="E35">
        <v>20690</v>
      </c>
      <c r="G35" s="1" t="s">
        <v>17</v>
      </c>
      <c r="H35" s="1">
        <v>0.70148374719214246</v>
      </c>
    </row>
    <row r="36" spans="1:15" x14ac:dyDescent="0.25">
      <c r="A36">
        <v>1</v>
      </c>
      <c r="B36">
        <v>1</v>
      </c>
      <c r="C36">
        <v>6</v>
      </c>
      <c r="D36">
        <v>0</v>
      </c>
      <c r="E36">
        <v>22450</v>
      </c>
      <c r="G36" s="1" t="s">
        <v>18</v>
      </c>
      <c r="H36" s="1">
        <v>0.49207944757472971</v>
      </c>
    </row>
    <row r="37" spans="1:15" x14ac:dyDescent="0.25">
      <c r="A37">
        <v>1</v>
      </c>
      <c r="B37">
        <v>0</v>
      </c>
      <c r="C37">
        <v>1</v>
      </c>
      <c r="D37">
        <v>1</v>
      </c>
      <c r="E37">
        <v>20850</v>
      </c>
      <c r="G37" s="1" t="s">
        <v>19</v>
      </c>
      <c r="H37" s="1">
        <v>0.46033441304815031</v>
      </c>
    </row>
    <row r="38" spans="1:15" x14ac:dyDescent="0.25">
      <c r="A38">
        <v>1</v>
      </c>
      <c r="B38">
        <v>1</v>
      </c>
      <c r="C38">
        <v>8</v>
      </c>
      <c r="D38">
        <v>1</v>
      </c>
      <c r="E38">
        <v>18304</v>
      </c>
      <c r="G38" s="1" t="s">
        <v>20</v>
      </c>
      <c r="H38" s="1">
        <v>4346.955102522069</v>
      </c>
    </row>
    <row r="39" spans="1:15" ht="13.8" thickBot="1" x14ac:dyDescent="0.3">
      <c r="A39">
        <v>1</v>
      </c>
      <c r="B39">
        <v>0</v>
      </c>
      <c r="C39">
        <v>4</v>
      </c>
      <c r="D39">
        <v>1</v>
      </c>
      <c r="E39">
        <v>17095</v>
      </c>
      <c r="G39" s="2" t="s">
        <v>21</v>
      </c>
      <c r="H39" s="2">
        <v>52</v>
      </c>
    </row>
    <row r="40" spans="1:15" x14ac:dyDescent="0.25">
      <c r="A40">
        <v>1</v>
      </c>
      <c r="B40">
        <v>0</v>
      </c>
      <c r="C40">
        <v>4</v>
      </c>
      <c r="D40">
        <v>1</v>
      </c>
      <c r="E40">
        <v>16700</v>
      </c>
    </row>
    <row r="41" spans="1:15" ht="13.8" thickBot="1" x14ac:dyDescent="0.3">
      <c r="A41">
        <v>1</v>
      </c>
      <c r="B41">
        <v>0</v>
      </c>
      <c r="C41">
        <v>4</v>
      </c>
      <c r="D41">
        <v>1</v>
      </c>
      <c r="E41">
        <v>17600</v>
      </c>
      <c r="G41" t="s">
        <v>22</v>
      </c>
    </row>
    <row r="42" spans="1:15" x14ac:dyDescent="0.25">
      <c r="A42">
        <v>1</v>
      </c>
      <c r="B42">
        <v>0</v>
      </c>
      <c r="C42">
        <v>3</v>
      </c>
      <c r="D42">
        <v>1</v>
      </c>
      <c r="E42">
        <v>18075</v>
      </c>
      <c r="G42" s="3"/>
      <c r="H42" s="3" t="s">
        <v>26</v>
      </c>
      <c r="I42" s="3" t="s">
        <v>27</v>
      </c>
      <c r="J42" s="3" t="s">
        <v>28</v>
      </c>
      <c r="K42" s="3" t="s">
        <v>29</v>
      </c>
      <c r="L42" s="3" t="s">
        <v>30</v>
      </c>
    </row>
    <row r="43" spans="1:15" x14ac:dyDescent="0.25">
      <c r="A43">
        <v>1</v>
      </c>
      <c r="B43">
        <v>0</v>
      </c>
      <c r="C43">
        <v>3</v>
      </c>
      <c r="D43">
        <v>0</v>
      </c>
      <c r="E43">
        <v>18000</v>
      </c>
      <c r="G43" s="1" t="s">
        <v>23</v>
      </c>
      <c r="H43" s="1">
        <v>3</v>
      </c>
      <c r="I43" s="1">
        <v>878720961.92878377</v>
      </c>
      <c r="J43" s="1">
        <v>292906987.30959457</v>
      </c>
      <c r="K43" s="1">
        <v>15.500989522084872</v>
      </c>
      <c r="L43" s="1">
        <v>3.4920401187992749E-7</v>
      </c>
    </row>
    <row r="44" spans="1:15" x14ac:dyDescent="0.25">
      <c r="A44">
        <v>1</v>
      </c>
      <c r="B44">
        <v>0</v>
      </c>
      <c r="C44">
        <v>0</v>
      </c>
      <c r="D44">
        <v>1</v>
      </c>
      <c r="E44">
        <v>20999</v>
      </c>
      <c r="G44" s="1" t="s">
        <v>24</v>
      </c>
      <c r="H44" s="1">
        <v>48</v>
      </c>
      <c r="I44" s="1">
        <v>907008895.84044707</v>
      </c>
      <c r="J44" s="1">
        <v>18896018.663342647</v>
      </c>
      <c r="K44" s="1"/>
      <c r="L44" s="1"/>
    </row>
    <row r="45" spans="1:15" ht="13.8" thickBot="1" x14ac:dyDescent="0.3">
      <c r="A45">
        <v>1</v>
      </c>
      <c r="B45">
        <v>1</v>
      </c>
      <c r="C45">
        <v>3</v>
      </c>
      <c r="D45">
        <v>1</v>
      </c>
      <c r="E45">
        <v>17250</v>
      </c>
      <c r="G45" s="2" t="s">
        <v>25</v>
      </c>
      <c r="H45" s="2">
        <v>51</v>
      </c>
      <c r="I45" s="2">
        <v>1785729857.7692308</v>
      </c>
      <c r="J45" s="2"/>
      <c r="K45" s="2"/>
      <c r="L45" s="2"/>
    </row>
    <row r="46" spans="1:15" ht="13.8" thickBot="1" x14ac:dyDescent="0.3">
      <c r="A46">
        <v>1</v>
      </c>
      <c r="B46">
        <v>0</v>
      </c>
      <c r="C46">
        <v>2</v>
      </c>
      <c r="D46">
        <v>1</v>
      </c>
      <c r="E46">
        <v>16500</v>
      </c>
    </row>
    <row r="47" spans="1:15" x14ac:dyDescent="0.25">
      <c r="A47">
        <v>1</v>
      </c>
      <c r="B47">
        <v>0</v>
      </c>
      <c r="C47">
        <v>2</v>
      </c>
      <c r="D47">
        <v>1</v>
      </c>
      <c r="E47">
        <v>16094</v>
      </c>
      <c r="G47" s="3"/>
      <c r="H47" s="3" t="s">
        <v>31</v>
      </c>
      <c r="I47" s="3" t="s">
        <v>20</v>
      </c>
      <c r="J47" s="3" t="s">
        <v>32</v>
      </c>
      <c r="K47" s="3" t="s">
        <v>33</v>
      </c>
      <c r="L47" s="3" t="s">
        <v>34</v>
      </c>
      <c r="M47" s="3" t="s">
        <v>35</v>
      </c>
      <c r="N47" s="3" t="s">
        <v>36</v>
      </c>
      <c r="O47" s="3" t="s">
        <v>37</v>
      </c>
    </row>
    <row r="48" spans="1:15" x14ac:dyDescent="0.25">
      <c r="A48">
        <v>1</v>
      </c>
      <c r="B48">
        <v>1</v>
      </c>
      <c r="C48">
        <v>2</v>
      </c>
      <c r="D48">
        <v>1</v>
      </c>
      <c r="E48">
        <v>16150</v>
      </c>
      <c r="G48" s="1" t="s">
        <v>10</v>
      </c>
      <c r="H48" s="1">
        <v>17785.04367320989</v>
      </c>
      <c r="I48" s="1">
        <v>1571.0258773887513</v>
      </c>
      <c r="J48" s="1">
        <v>11.320656094329228</v>
      </c>
      <c r="K48" s="1">
        <v>3.7421074326942709E-15</v>
      </c>
      <c r="L48" s="1">
        <v>14626.284495087373</v>
      </c>
      <c r="M48" s="1">
        <v>20943.802851332406</v>
      </c>
      <c r="N48" s="1">
        <v>13571.231752255981</v>
      </c>
      <c r="O48" s="1">
        <v>21998.855594163797</v>
      </c>
    </row>
    <row r="49" spans="1:15" x14ac:dyDescent="0.25">
      <c r="A49">
        <v>1</v>
      </c>
      <c r="B49">
        <v>1</v>
      </c>
      <c r="C49">
        <v>2</v>
      </c>
      <c r="D49">
        <v>1</v>
      </c>
      <c r="E49">
        <v>15350</v>
      </c>
      <c r="G49" s="1" t="s">
        <v>0</v>
      </c>
      <c r="H49" s="1">
        <v>190.58425288432738</v>
      </c>
      <c r="I49" s="1">
        <v>1469.3133758259255</v>
      </c>
      <c r="J49" s="1">
        <v>0.12970973790883569</v>
      </c>
      <c r="K49" s="1">
        <v>0.897338115509412</v>
      </c>
      <c r="L49" s="1">
        <v>-2763.6682379419913</v>
      </c>
      <c r="M49" s="1">
        <v>3144.8367437106458</v>
      </c>
      <c r="N49" s="1">
        <v>-3750.413987681412</v>
      </c>
      <c r="O49" s="1">
        <v>4131.582493450067</v>
      </c>
    </row>
    <row r="50" spans="1:15" ht="17.399999999999999" x14ac:dyDescent="0.3">
      <c r="A50">
        <v>1</v>
      </c>
      <c r="B50">
        <v>0</v>
      </c>
      <c r="C50">
        <v>1</v>
      </c>
      <c r="D50">
        <v>1</v>
      </c>
      <c r="E50">
        <v>16244</v>
      </c>
      <c r="G50" s="1" t="s">
        <v>1</v>
      </c>
      <c r="H50" s="1">
        <v>763.46023942003023</v>
      </c>
      <c r="I50" s="1">
        <v>120.37642354159662</v>
      </c>
      <c r="J50" s="1">
        <v>6.3422738187284082</v>
      </c>
      <c r="K50" s="1">
        <v>7.5064163020642509E-8</v>
      </c>
      <c r="L50" s="1">
        <v>521.42722254599244</v>
      </c>
      <c r="M50" s="1">
        <v>1005.493256294068</v>
      </c>
      <c r="N50" s="6">
        <v>440.58611250591395</v>
      </c>
      <c r="O50" s="6">
        <v>1086.3343663341466</v>
      </c>
    </row>
    <row r="51" spans="1:15" ht="13.8" thickBot="1" x14ac:dyDescent="0.3">
      <c r="A51">
        <v>1</v>
      </c>
      <c r="B51">
        <v>1</v>
      </c>
      <c r="C51">
        <v>1</v>
      </c>
      <c r="D51">
        <v>1</v>
      </c>
      <c r="E51">
        <v>16686</v>
      </c>
      <c r="G51" s="2" t="s">
        <v>3</v>
      </c>
      <c r="H51" s="2">
        <v>382.39753877392207</v>
      </c>
      <c r="I51" s="2">
        <v>1280.7228455881661</v>
      </c>
      <c r="J51" s="2">
        <v>0.29857946244279554</v>
      </c>
      <c r="K51" s="2">
        <v>0.76654974347910576</v>
      </c>
      <c r="L51" s="2">
        <v>-2192.6682837298699</v>
      </c>
      <c r="M51" s="2">
        <v>2957.4633612777138</v>
      </c>
      <c r="N51" s="2">
        <v>-3052.7624238025596</v>
      </c>
      <c r="O51" s="2">
        <v>3817.5575013504035</v>
      </c>
    </row>
    <row r="52" spans="1:15" x14ac:dyDescent="0.25">
      <c r="A52">
        <v>1</v>
      </c>
      <c r="B52">
        <v>1</v>
      </c>
      <c r="C52">
        <v>1</v>
      </c>
      <c r="D52">
        <v>1</v>
      </c>
      <c r="E52">
        <v>15000</v>
      </c>
    </row>
    <row r="53" spans="1:15" x14ac:dyDescent="0.25">
      <c r="A53">
        <v>1</v>
      </c>
      <c r="B53">
        <v>1</v>
      </c>
      <c r="C53">
        <v>0</v>
      </c>
      <c r="D53">
        <v>1</v>
      </c>
      <c r="E53">
        <v>20300</v>
      </c>
    </row>
    <row r="64" spans="1:15" x14ac:dyDescent="0.25">
      <c r="G64">
        <v>5.0000000000000001E-3</v>
      </c>
      <c r="H64">
        <v>0.995</v>
      </c>
    </row>
    <row r="65" spans="1:11" x14ac:dyDescent="0.25">
      <c r="G65">
        <f>CHIINV(G64,$H14)</f>
        <v>76.968767732044569</v>
      </c>
      <c r="H65">
        <f>CHIINV(H64,$H14)</f>
        <v>26.510591005737393</v>
      </c>
      <c r="J65" t="s">
        <v>40</v>
      </c>
    </row>
    <row r="66" spans="1:11" x14ac:dyDescent="0.25">
      <c r="J66" s="5">
        <f>H23</f>
        <v>18896018.663342651</v>
      </c>
    </row>
    <row r="67" spans="1:11" x14ac:dyDescent="0.25">
      <c r="G67" t="s">
        <v>38</v>
      </c>
      <c r="H67" t="s">
        <v>39</v>
      </c>
    </row>
    <row r="68" spans="1:11" x14ac:dyDescent="0.25">
      <c r="G68" s="5">
        <f>$H15/G65</f>
        <v>11784116.110551037</v>
      </c>
      <c r="H68" s="5">
        <f>$H15/H65</f>
        <v>34213077.16769322</v>
      </c>
    </row>
    <row r="69" spans="1:11" x14ac:dyDescent="0.25">
      <c r="G69" s="5"/>
      <c r="H69" s="5"/>
    </row>
    <row r="70" spans="1:11" x14ac:dyDescent="0.25">
      <c r="G70" s="5"/>
      <c r="H70" s="5"/>
    </row>
    <row r="71" spans="1:11" x14ac:dyDescent="0.25">
      <c r="G71" s="5"/>
      <c r="H71" s="5"/>
    </row>
    <row r="72" spans="1:11" ht="17.399999999999999" x14ac:dyDescent="0.3">
      <c r="A72" s="7" t="s">
        <v>45</v>
      </c>
      <c r="G72" s="5"/>
      <c r="H72" s="5"/>
    </row>
    <row r="75" spans="1:11" x14ac:dyDescent="0.25">
      <c r="A75" t="s">
        <v>41</v>
      </c>
      <c r="I75" t="s">
        <v>42</v>
      </c>
    </row>
    <row r="77" spans="1:11" x14ac:dyDescent="0.25">
      <c r="B77" t="s">
        <v>0</v>
      </c>
      <c r="C77" t="s">
        <v>3</v>
      </c>
      <c r="D77" t="s">
        <v>2</v>
      </c>
      <c r="E77" t="s">
        <v>43</v>
      </c>
      <c r="H77" t="s">
        <v>0</v>
      </c>
      <c r="I77" t="s">
        <v>3</v>
      </c>
      <c r="J77" t="s">
        <v>1</v>
      </c>
      <c r="K77" t="s">
        <v>43</v>
      </c>
    </row>
    <row r="78" spans="1:11" x14ac:dyDescent="0.25">
      <c r="B78">
        <v>0</v>
      </c>
      <c r="C78">
        <v>1</v>
      </c>
      <c r="D78">
        <v>36350</v>
      </c>
      <c r="E78">
        <f t="shared" ref="E78:E109" si="0">D78-E$133-D$133*B78-C$133*C78</f>
        <v>11882.539845758352</v>
      </c>
      <c r="H78">
        <v>0</v>
      </c>
      <c r="I78">
        <v>1</v>
      </c>
      <c r="J78">
        <v>25</v>
      </c>
      <c r="K78">
        <f t="shared" ref="K78:K109" si="1">J78-K$133-J$133*H78-I$133*I78</f>
        <v>16.748071979434449</v>
      </c>
    </row>
    <row r="79" spans="1:11" x14ac:dyDescent="0.25">
      <c r="B79">
        <v>0</v>
      </c>
      <c r="C79">
        <v>1</v>
      </c>
      <c r="D79">
        <v>35350</v>
      </c>
      <c r="E79">
        <f t="shared" si="0"/>
        <v>10882.539845758352</v>
      </c>
      <c r="H79">
        <v>0</v>
      </c>
      <c r="I79">
        <v>1</v>
      </c>
      <c r="J79">
        <v>13</v>
      </c>
      <c r="K79">
        <f t="shared" si="1"/>
        <v>4.7480719794344477</v>
      </c>
    </row>
    <row r="80" spans="1:11" x14ac:dyDescent="0.25">
      <c r="B80">
        <v>0</v>
      </c>
      <c r="C80">
        <v>1</v>
      </c>
      <c r="D80">
        <v>28200</v>
      </c>
      <c r="E80">
        <f t="shared" si="0"/>
        <v>3732.5398457583533</v>
      </c>
      <c r="H80">
        <v>0</v>
      </c>
      <c r="I80">
        <v>1</v>
      </c>
      <c r="J80">
        <v>10</v>
      </c>
      <c r="K80">
        <f t="shared" si="1"/>
        <v>1.7480719794344479</v>
      </c>
    </row>
    <row r="81" spans="2:11" x14ac:dyDescent="0.25">
      <c r="B81">
        <v>1</v>
      </c>
      <c r="C81">
        <v>1</v>
      </c>
      <c r="D81">
        <v>26775</v>
      </c>
      <c r="E81">
        <f t="shared" si="0"/>
        <v>5595.7043701799494</v>
      </c>
      <c r="H81">
        <v>1</v>
      </c>
      <c r="I81">
        <v>1</v>
      </c>
      <c r="J81">
        <v>7</v>
      </c>
      <c r="K81">
        <f t="shared" si="1"/>
        <v>3.3046272493573268</v>
      </c>
    </row>
    <row r="82" spans="2:11" x14ac:dyDescent="0.25">
      <c r="B82">
        <v>0</v>
      </c>
      <c r="C82">
        <v>0</v>
      </c>
      <c r="D82">
        <v>33696</v>
      </c>
      <c r="E82">
        <f t="shared" si="0"/>
        <v>8606.0745501285346</v>
      </c>
      <c r="H82">
        <v>0</v>
      </c>
      <c r="I82">
        <v>0</v>
      </c>
      <c r="J82">
        <v>19</v>
      </c>
      <c r="K82">
        <f t="shared" si="1"/>
        <v>9.4318766066838062</v>
      </c>
    </row>
    <row r="83" spans="2:11" x14ac:dyDescent="0.25">
      <c r="B83">
        <v>0</v>
      </c>
      <c r="C83">
        <v>1</v>
      </c>
      <c r="D83">
        <v>28516</v>
      </c>
      <c r="E83">
        <f t="shared" si="0"/>
        <v>4048.5398457583533</v>
      </c>
      <c r="H83">
        <v>0</v>
      </c>
      <c r="I83">
        <v>1</v>
      </c>
      <c r="J83">
        <v>16</v>
      </c>
      <c r="K83">
        <f t="shared" si="1"/>
        <v>7.7480719794344477</v>
      </c>
    </row>
    <row r="84" spans="2:11" x14ac:dyDescent="0.25">
      <c r="B84">
        <v>1</v>
      </c>
      <c r="C84">
        <v>0</v>
      </c>
      <c r="D84">
        <v>24900</v>
      </c>
      <c r="E84">
        <f t="shared" si="0"/>
        <v>3098.2390745501302</v>
      </c>
      <c r="H84">
        <v>1</v>
      </c>
      <c r="I84">
        <v>0</v>
      </c>
      <c r="J84">
        <v>0</v>
      </c>
      <c r="K84">
        <f t="shared" si="1"/>
        <v>-5.0115681233933147</v>
      </c>
    </row>
    <row r="85" spans="2:11" x14ac:dyDescent="0.25">
      <c r="B85">
        <v>0</v>
      </c>
      <c r="C85">
        <v>1</v>
      </c>
      <c r="D85">
        <v>31909</v>
      </c>
      <c r="E85">
        <f t="shared" si="0"/>
        <v>7441.5398457583533</v>
      </c>
      <c r="H85">
        <v>0</v>
      </c>
      <c r="I85">
        <v>1</v>
      </c>
      <c r="J85">
        <v>16</v>
      </c>
      <c r="K85">
        <f t="shared" si="1"/>
        <v>7.7480719794344477</v>
      </c>
    </row>
    <row r="86" spans="2:11" x14ac:dyDescent="0.25">
      <c r="B86">
        <v>0</v>
      </c>
      <c r="C86">
        <v>0</v>
      </c>
      <c r="D86">
        <v>31850</v>
      </c>
      <c r="E86">
        <f t="shared" si="0"/>
        <v>6760.0745501285346</v>
      </c>
      <c r="H86">
        <v>0</v>
      </c>
      <c r="I86">
        <v>0</v>
      </c>
      <c r="J86">
        <v>13</v>
      </c>
      <c r="K86">
        <f t="shared" si="1"/>
        <v>3.4318766066838062</v>
      </c>
    </row>
    <row r="87" spans="2:11" x14ac:dyDescent="0.25">
      <c r="B87">
        <v>0</v>
      </c>
      <c r="C87">
        <v>0</v>
      </c>
      <c r="D87">
        <v>32850</v>
      </c>
      <c r="E87">
        <f t="shared" si="0"/>
        <v>7760.0745501285346</v>
      </c>
      <c r="H87">
        <v>0</v>
      </c>
      <c r="I87">
        <v>0</v>
      </c>
      <c r="J87">
        <v>13</v>
      </c>
      <c r="K87">
        <f t="shared" si="1"/>
        <v>3.4318766066838062</v>
      </c>
    </row>
    <row r="88" spans="2:11" x14ac:dyDescent="0.25">
      <c r="B88">
        <v>0</v>
      </c>
      <c r="C88">
        <v>1</v>
      </c>
      <c r="D88">
        <v>27025</v>
      </c>
      <c r="E88">
        <f t="shared" si="0"/>
        <v>2557.5398457583533</v>
      </c>
      <c r="H88">
        <v>0</v>
      </c>
      <c r="I88">
        <v>1</v>
      </c>
      <c r="J88">
        <v>12</v>
      </c>
      <c r="K88">
        <f t="shared" si="1"/>
        <v>3.7480719794344477</v>
      </c>
    </row>
    <row r="89" spans="2:11" x14ac:dyDescent="0.25">
      <c r="B89">
        <v>0</v>
      </c>
      <c r="C89">
        <v>1</v>
      </c>
      <c r="D89">
        <v>24750</v>
      </c>
      <c r="E89">
        <f t="shared" si="0"/>
        <v>282.53984575835318</v>
      </c>
      <c r="H89">
        <v>0</v>
      </c>
      <c r="I89">
        <v>1</v>
      </c>
      <c r="J89">
        <v>15</v>
      </c>
      <c r="K89">
        <f t="shared" si="1"/>
        <v>6.7480719794344477</v>
      </c>
    </row>
    <row r="90" spans="2:11" x14ac:dyDescent="0.25">
      <c r="B90">
        <v>0</v>
      </c>
      <c r="C90">
        <v>1</v>
      </c>
      <c r="D90">
        <v>28200</v>
      </c>
      <c r="E90">
        <f t="shared" si="0"/>
        <v>3732.5398457583533</v>
      </c>
      <c r="H90">
        <v>0</v>
      </c>
      <c r="I90">
        <v>1</v>
      </c>
      <c r="J90">
        <v>9</v>
      </c>
      <c r="K90">
        <f t="shared" si="1"/>
        <v>0.74807197943444792</v>
      </c>
    </row>
    <row r="91" spans="2:11" x14ac:dyDescent="0.25">
      <c r="B91">
        <v>0</v>
      </c>
      <c r="C91">
        <v>0</v>
      </c>
      <c r="D91">
        <v>23712</v>
      </c>
      <c r="E91">
        <f t="shared" si="0"/>
        <v>-1377.9254498714654</v>
      </c>
      <c r="H91">
        <v>0</v>
      </c>
      <c r="I91">
        <v>0</v>
      </c>
      <c r="J91">
        <v>9</v>
      </c>
      <c r="K91">
        <f t="shared" si="1"/>
        <v>-0.56812339331619377</v>
      </c>
    </row>
    <row r="92" spans="2:11" x14ac:dyDescent="0.25">
      <c r="B92">
        <v>0</v>
      </c>
      <c r="C92">
        <v>1</v>
      </c>
      <c r="D92">
        <v>25748</v>
      </c>
      <c r="E92">
        <f t="shared" si="0"/>
        <v>1280.5398457583533</v>
      </c>
      <c r="H92">
        <v>0</v>
      </c>
      <c r="I92">
        <v>1</v>
      </c>
      <c r="J92">
        <v>9</v>
      </c>
      <c r="K92">
        <f t="shared" si="1"/>
        <v>0.74807197943444792</v>
      </c>
    </row>
    <row r="93" spans="2:11" x14ac:dyDescent="0.25">
      <c r="B93">
        <v>0</v>
      </c>
      <c r="C93">
        <v>1</v>
      </c>
      <c r="D93">
        <v>29342</v>
      </c>
      <c r="E93">
        <f t="shared" si="0"/>
        <v>4874.5398457583533</v>
      </c>
      <c r="H93">
        <v>0</v>
      </c>
      <c r="I93">
        <v>1</v>
      </c>
      <c r="J93">
        <v>7</v>
      </c>
      <c r="K93">
        <f t="shared" si="1"/>
        <v>-1.2519280205655521</v>
      </c>
    </row>
    <row r="94" spans="2:11" x14ac:dyDescent="0.25">
      <c r="B94">
        <v>0</v>
      </c>
      <c r="C94">
        <v>1</v>
      </c>
      <c r="D94">
        <v>31114</v>
      </c>
      <c r="E94">
        <f t="shared" si="0"/>
        <v>6646.5398457583533</v>
      </c>
      <c r="H94">
        <v>0</v>
      </c>
      <c r="I94">
        <v>1</v>
      </c>
      <c r="J94">
        <v>13</v>
      </c>
      <c r="K94">
        <f t="shared" si="1"/>
        <v>4.7480719794344477</v>
      </c>
    </row>
    <row r="95" spans="2:11" x14ac:dyDescent="0.25">
      <c r="B95">
        <v>0</v>
      </c>
      <c r="C95">
        <v>0</v>
      </c>
      <c r="D95">
        <v>24742</v>
      </c>
      <c r="E95">
        <f t="shared" si="0"/>
        <v>-347.92544987146539</v>
      </c>
      <c r="H95">
        <v>0</v>
      </c>
      <c r="I95">
        <v>0</v>
      </c>
      <c r="J95">
        <v>11</v>
      </c>
      <c r="K95">
        <f t="shared" si="1"/>
        <v>1.4318766066838062</v>
      </c>
    </row>
    <row r="96" spans="2:11" x14ac:dyDescent="0.25">
      <c r="B96">
        <v>0</v>
      </c>
      <c r="C96">
        <v>0</v>
      </c>
      <c r="D96">
        <v>22906</v>
      </c>
      <c r="E96">
        <f t="shared" si="0"/>
        <v>-2183.9254498714654</v>
      </c>
      <c r="H96">
        <v>0</v>
      </c>
      <c r="I96">
        <v>0</v>
      </c>
      <c r="J96">
        <v>10</v>
      </c>
      <c r="K96">
        <f t="shared" si="1"/>
        <v>0.43187660668380623</v>
      </c>
    </row>
    <row r="97" spans="2:11" x14ac:dyDescent="0.25">
      <c r="B97">
        <v>0</v>
      </c>
      <c r="C97">
        <v>0</v>
      </c>
      <c r="D97">
        <v>24450</v>
      </c>
      <c r="E97">
        <f t="shared" si="0"/>
        <v>-639.92544987146539</v>
      </c>
      <c r="H97">
        <v>0</v>
      </c>
      <c r="I97">
        <v>0</v>
      </c>
      <c r="J97">
        <v>6</v>
      </c>
      <c r="K97">
        <f t="shared" si="1"/>
        <v>-3.5681233933161938</v>
      </c>
    </row>
    <row r="98" spans="2:11" x14ac:dyDescent="0.25">
      <c r="B98">
        <v>0</v>
      </c>
      <c r="C98">
        <v>0</v>
      </c>
      <c r="D98">
        <v>19175</v>
      </c>
      <c r="E98">
        <f t="shared" si="0"/>
        <v>-5914.9254498714654</v>
      </c>
      <c r="H98">
        <v>0</v>
      </c>
      <c r="I98">
        <v>0</v>
      </c>
      <c r="J98">
        <v>16</v>
      </c>
      <c r="K98">
        <f t="shared" si="1"/>
        <v>6.4318766066838062</v>
      </c>
    </row>
    <row r="99" spans="2:11" x14ac:dyDescent="0.25">
      <c r="B99">
        <v>0</v>
      </c>
      <c r="C99">
        <v>0</v>
      </c>
      <c r="D99">
        <v>20525</v>
      </c>
      <c r="E99">
        <f t="shared" si="0"/>
        <v>-4564.9254498714654</v>
      </c>
      <c r="H99">
        <v>0</v>
      </c>
      <c r="I99">
        <v>0</v>
      </c>
      <c r="J99">
        <v>8</v>
      </c>
      <c r="K99">
        <f t="shared" si="1"/>
        <v>-1.5681233933161938</v>
      </c>
    </row>
    <row r="100" spans="2:11" x14ac:dyDescent="0.25">
      <c r="B100">
        <v>0</v>
      </c>
      <c r="C100">
        <v>1</v>
      </c>
      <c r="D100">
        <v>27959</v>
      </c>
      <c r="E100">
        <f t="shared" si="0"/>
        <v>3491.5398457583533</v>
      </c>
      <c r="H100">
        <v>0</v>
      </c>
      <c r="I100">
        <v>1</v>
      </c>
      <c r="J100">
        <v>7</v>
      </c>
      <c r="K100">
        <f t="shared" si="1"/>
        <v>-1.2519280205655521</v>
      </c>
    </row>
    <row r="101" spans="2:11" x14ac:dyDescent="0.25">
      <c r="B101">
        <v>1</v>
      </c>
      <c r="C101">
        <v>1</v>
      </c>
      <c r="D101">
        <v>38045</v>
      </c>
      <c r="E101">
        <f t="shared" si="0"/>
        <v>16865.704370179948</v>
      </c>
      <c r="H101">
        <v>1</v>
      </c>
      <c r="I101">
        <v>1</v>
      </c>
      <c r="J101">
        <v>8</v>
      </c>
      <c r="K101">
        <f t="shared" si="1"/>
        <v>4.3046272493573268</v>
      </c>
    </row>
    <row r="102" spans="2:11" x14ac:dyDescent="0.25">
      <c r="B102">
        <v>0</v>
      </c>
      <c r="C102">
        <v>1</v>
      </c>
      <c r="D102">
        <v>24832</v>
      </c>
      <c r="E102">
        <f t="shared" si="0"/>
        <v>364.53984575835318</v>
      </c>
      <c r="H102">
        <v>0</v>
      </c>
      <c r="I102">
        <v>1</v>
      </c>
      <c r="J102">
        <v>9</v>
      </c>
      <c r="K102">
        <f t="shared" si="1"/>
        <v>0.74807197943444792</v>
      </c>
    </row>
    <row r="103" spans="2:11" x14ac:dyDescent="0.25">
      <c r="B103">
        <v>0</v>
      </c>
      <c r="C103">
        <v>1</v>
      </c>
      <c r="D103">
        <v>25400</v>
      </c>
      <c r="E103">
        <f t="shared" si="0"/>
        <v>932.53984575835318</v>
      </c>
      <c r="H103">
        <v>0</v>
      </c>
      <c r="I103">
        <v>1</v>
      </c>
      <c r="J103">
        <v>5</v>
      </c>
      <c r="K103">
        <f t="shared" si="1"/>
        <v>-3.2519280205655523</v>
      </c>
    </row>
    <row r="104" spans="2:11" x14ac:dyDescent="0.25">
      <c r="B104">
        <v>0</v>
      </c>
      <c r="C104">
        <v>1</v>
      </c>
      <c r="D104">
        <v>24800</v>
      </c>
      <c r="E104">
        <f t="shared" si="0"/>
        <v>332.53984575835318</v>
      </c>
      <c r="H104">
        <v>0</v>
      </c>
      <c r="I104">
        <v>1</v>
      </c>
      <c r="J104">
        <v>11</v>
      </c>
      <c r="K104">
        <f t="shared" si="1"/>
        <v>2.7480719794344477</v>
      </c>
    </row>
    <row r="105" spans="2:11" x14ac:dyDescent="0.25">
      <c r="B105">
        <v>1</v>
      </c>
      <c r="C105">
        <v>1</v>
      </c>
      <c r="D105">
        <v>25500</v>
      </c>
      <c r="E105">
        <f t="shared" si="0"/>
        <v>4320.7043701799485</v>
      </c>
      <c r="H105">
        <v>1</v>
      </c>
      <c r="I105">
        <v>1</v>
      </c>
      <c r="J105">
        <v>5</v>
      </c>
      <c r="K105">
        <f t="shared" si="1"/>
        <v>1.304627249357327</v>
      </c>
    </row>
    <row r="106" spans="2:11" x14ac:dyDescent="0.25">
      <c r="B106">
        <v>0</v>
      </c>
      <c r="C106">
        <v>0</v>
      </c>
      <c r="D106">
        <v>26182</v>
      </c>
      <c r="E106">
        <f t="shared" si="0"/>
        <v>1092.0745501285346</v>
      </c>
      <c r="H106">
        <v>0</v>
      </c>
      <c r="I106">
        <v>0</v>
      </c>
      <c r="J106">
        <v>3</v>
      </c>
      <c r="K106">
        <f t="shared" si="1"/>
        <v>-6.5681233933161938</v>
      </c>
    </row>
    <row r="107" spans="2:11" x14ac:dyDescent="0.25">
      <c r="B107">
        <v>0</v>
      </c>
      <c r="C107">
        <v>0</v>
      </c>
      <c r="D107">
        <v>23725</v>
      </c>
      <c r="E107">
        <f t="shared" si="0"/>
        <v>-1364.9254498714654</v>
      </c>
      <c r="H107">
        <v>0</v>
      </c>
      <c r="I107">
        <v>0</v>
      </c>
      <c r="J107">
        <v>3</v>
      </c>
      <c r="K107">
        <f t="shared" si="1"/>
        <v>-6.5681233933161938</v>
      </c>
    </row>
    <row r="108" spans="2:11" x14ac:dyDescent="0.25">
      <c r="B108">
        <v>1</v>
      </c>
      <c r="C108">
        <v>0</v>
      </c>
      <c r="D108">
        <v>21600</v>
      </c>
      <c r="E108">
        <f t="shared" si="0"/>
        <v>-201.76092544986977</v>
      </c>
      <c r="H108">
        <v>1</v>
      </c>
      <c r="I108">
        <v>0</v>
      </c>
      <c r="J108">
        <v>10</v>
      </c>
      <c r="K108">
        <f t="shared" si="1"/>
        <v>4.9884318766066853</v>
      </c>
    </row>
    <row r="109" spans="2:11" x14ac:dyDescent="0.25">
      <c r="B109">
        <v>0</v>
      </c>
      <c r="C109">
        <v>0</v>
      </c>
      <c r="D109">
        <v>23300</v>
      </c>
      <c r="E109">
        <f t="shared" si="0"/>
        <v>-1789.9254498714654</v>
      </c>
      <c r="H109">
        <v>0</v>
      </c>
      <c r="I109">
        <v>0</v>
      </c>
      <c r="J109">
        <v>11</v>
      </c>
      <c r="K109">
        <f t="shared" si="1"/>
        <v>1.4318766066838062</v>
      </c>
    </row>
    <row r="110" spans="2:11" x14ac:dyDescent="0.25">
      <c r="B110">
        <v>0</v>
      </c>
      <c r="C110">
        <v>0</v>
      </c>
      <c r="D110">
        <v>23713</v>
      </c>
      <c r="E110">
        <f t="shared" ref="E110:E141" si="2">D110-E$133-D$133*B110-C$133*C110</f>
        <v>-1376.9254498714654</v>
      </c>
      <c r="H110">
        <v>0</v>
      </c>
      <c r="I110">
        <v>0</v>
      </c>
      <c r="J110">
        <v>9</v>
      </c>
      <c r="K110">
        <f t="shared" ref="K110:K141" si="3">J110-K$133-J$133*H110-I$133*I110</f>
        <v>-0.56812339331619377</v>
      </c>
    </row>
    <row r="111" spans="2:11" x14ac:dyDescent="0.25">
      <c r="B111">
        <v>1</v>
      </c>
      <c r="C111">
        <v>0</v>
      </c>
      <c r="D111">
        <v>20690</v>
      </c>
      <c r="E111">
        <f t="shared" si="2"/>
        <v>-1111.7609254498698</v>
      </c>
      <c r="H111">
        <v>1</v>
      </c>
      <c r="I111">
        <v>0</v>
      </c>
      <c r="J111">
        <v>4</v>
      </c>
      <c r="K111">
        <f t="shared" si="3"/>
        <v>-1.0115681233933147</v>
      </c>
    </row>
    <row r="112" spans="2:11" x14ac:dyDescent="0.25">
      <c r="B112">
        <v>1</v>
      </c>
      <c r="C112">
        <v>0</v>
      </c>
      <c r="D112">
        <v>22450</v>
      </c>
      <c r="E112">
        <f t="shared" si="2"/>
        <v>648.23907455013023</v>
      </c>
      <c r="H112">
        <v>1</v>
      </c>
      <c r="I112">
        <v>0</v>
      </c>
      <c r="J112">
        <v>6</v>
      </c>
      <c r="K112">
        <f t="shared" si="3"/>
        <v>0.9884318766066853</v>
      </c>
    </row>
    <row r="113" spans="2:11" x14ac:dyDescent="0.25">
      <c r="B113">
        <v>0</v>
      </c>
      <c r="C113">
        <v>1</v>
      </c>
      <c r="D113">
        <v>20850</v>
      </c>
      <c r="E113">
        <f t="shared" si="2"/>
        <v>-3617.4601542416467</v>
      </c>
      <c r="H113">
        <v>0</v>
      </c>
      <c r="I113">
        <v>1</v>
      </c>
      <c r="J113">
        <v>1</v>
      </c>
      <c r="K113">
        <f t="shared" si="3"/>
        <v>-7.2519280205655523</v>
      </c>
    </row>
    <row r="114" spans="2:11" x14ac:dyDescent="0.25">
      <c r="B114">
        <v>1</v>
      </c>
      <c r="C114">
        <v>1</v>
      </c>
      <c r="D114">
        <v>18304</v>
      </c>
      <c r="E114">
        <f t="shared" si="2"/>
        <v>-2875.2956298200511</v>
      </c>
      <c r="H114">
        <v>1</v>
      </c>
      <c r="I114">
        <v>1</v>
      </c>
      <c r="J114">
        <v>8</v>
      </c>
      <c r="K114">
        <f t="shared" si="3"/>
        <v>4.3046272493573268</v>
      </c>
    </row>
    <row r="115" spans="2:11" x14ac:dyDescent="0.25">
      <c r="B115">
        <v>0</v>
      </c>
      <c r="C115">
        <v>1</v>
      </c>
      <c r="D115">
        <v>17095</v>
      </c>
      <c r="E115">
        <f t="shared" si="2"/>
        <v>-7372.4601542416467</v>
      </c>
      <c r="H115">
        <v>0</v>
      </c>
      <c r="I115">
        <v>1</v>
      </c>
      <c r="J115">
        <v>4</v>
      </c>
      <c r="K115">
        <f t="shared" si="3"/>
        <v>-4.2519280205655523</v>
      </c>
    </row>
    <row r="116" spans="2:11" x14ac:dyDescent="0.25">
      <c r="B116">
        <v>0</v>
      </c>
      <c r="C116">
        <v>1</v>
      </c>
      <c r="D116">
        <v>16700</v>
      </c>
      <c r="E116">
        <f t="shared" si="2"/>
        <v>-7767.4601542416467</v>
      </c>
      <c r="H116">
        <v>0</v>
      </c>
      <c r="I116">
        <v>1</v>
      </c>
      <c r="J116">
        <v>4</v>
      </c>
      <c r="K116">
        <f t="shared" si="3"/>
        <v>-4.2519280205655523</v>
      </c>
    </row>
    <row r="117" spans="2:11" x14ac:dyDescent="0.25">
      <c r="B117">
        <v>0</v>
      </c>
      <c r="C117">
        <v>1</v>
      </c>
      <c r="D117">
        <v>17600</v>
      </c>
      <c r="E117">
        <f t="shared" si="2"/>
        <v>-6867.4601542416467</v>
      </c>
      <c r="H117">
        <v>0</v>
      </c>
      <c r="I117">
        <v>1</v>
      </c>
      <c r="J117">
        <v>4</v>
      </c>
      <c r="K117">
        <f t="shared" si="3"/>
        <v>-4.2519280205655523</v>
      </c>
    </row>
    <row r="118" spans="2:11" x14ac:dyDescent="0.25">
      <c r="B118">
        <v>0</v>
      </c>
      <c r="C118">
        <v>1</v>
      </c>
      <c r="D118">
        <v>18075</v>
      </c>
      <c r="E118">
        <f t="shared" si="2"/>
        <v>-6392.4601542416467</v>
      </c>
      <c r="H118">
        <v>0</v>
      </c>
      <c r="I118">
        <v>1</v>
      </c>
      <c r="J118">
        <v>3</v>
      </c>
      <c r="K118">
        <f t="shared" si="3"/>
        <v>-5.2519280205655523</v>
      </c>
    </row>
    <row r="119" spans="2:11" x14ac:dyDescent="0.25">
      <c r="B119">
        <v>0</v>
      </c>
      <c r="C119">
        <v>0</v>
      </c>
      <c r="D119">
        <v>18000</v>
      </c>
      <c r="E119">
        <f t="shared" si="2"/>
        <v>-7089.9254498714654</v>
      </c>
      <c r="H119">
        <v>0</v>
      </c>
      <c r="I119">
        <v>0</v>
      </c>
      <c r="J119">
        <v>3</v>
      </c>
      <c r="K119">
        <f t="shared" si="3"/>
        <v>-6.5681233933161938</v>
      </c>
    </row>
    <row r="120" spans="2:11" x14ac:dyDescent="0.25">
      <c r="B120">
        <v>0</v>
      </c>
      <c r="C120">
        <v>1</v>
      </c>
      <c r="D120">
        <v>20999</v>
      </c>
      <c r="E120">
        <f t="shared" si="2"/>
        <v>-3468.4601542416467</v>
      </c>
      <c r="H120">
        <v>0</v>
      </c>
      <c r="I120">
        <v>1</v>
      </c>
      <c r="J120">
        <v>0</v>
      </c>
      <c r="K120">
        <f t="shared" si="3"/>
        <v>-8.2519280205655523</v>
      </c>
    </row>
    <row r="121" spans="2:11" x14ac:dyDescent="0.25">
      <c r="B121">
        <v>1</v>
      </c>
      <c r="C121">
        <v>1</v>
      </c>
      <c r="D121">
        <v>17250</v>
      </c>
      <c r="E121">
        <f t="shared" si="2"/>
        <v>-3929.2956298200506</v>
      </c>
      <c r="H121">
        <v>1</v>
      </c>
      <c r="I121">
        <v>1</v>
      </c>
      <c r="J121">
        <v>3</v>
      </c>
      <c r="K121">
        <f t="shared" si="3"/>
        <v>-0.69537275064267301</v>
      </c>
    </row>
    <row r="122" spans="2:11" x14ac:dyDescent="0.25">
      <c r="B122">
        <v>0</v>
      </c>
      <c r="C122">
        <v>1</v>
      </c>
      <c r="D122">
        <v>16500</v>
      </c>
      <c r="E122">
        <f t="shared" si="2"/>
        <v>-7967.4601542416467</v>
      </c>
      <c r="H122">
        <v>0</v>
      </c>
      <c r="I122">
        <v>1</v>
      </c>
      <c r="J122">
        <v>2</v>
      </c>
      <c r="K122">
        <f t="shared" si="3"/>
        <v>-6.2519280205655523</v>
      </c>
    </row>
    <row r="123" spans="2:11" x14ac:dyDescent="0.25">
      <c r="B123">
        <v>0</v>
      </c>
      <c r="C123">
        <v>1</v>
      </c>
      <c r="D123">
        <v>16094</v>
      </c>
      <c r="E123">
        <f t="shared" si="2"/>
        <v>-8373.4601542416476</v>
      </c>
      <c r="H123">
        <v>0</v>
      </c>
      <c r="I123">
        <v>1</v>
      </c>
      <c r="J123">
        <v>2</v>
      </c>
      <c r="K123">
        <f t="shared" si="3"/>
        <v>-6.2519280205655523</v>
      </c>
    </row>
    <row r="124" spans="2:11" x14ac:dyDescent="0.25">
      <c r="B124">
        <v>1</v>
      </c>
      <c r="C124">
        <v>1</v>
      </c>
      <c r="D124">
        <v>16150</v>
      </c>
      <c r="E124">
        <f t="shared" si="2"/>
        <v>-5029.2956298200506</v>
      </c>
      <c r="H124">
        <v>1</v>
      </c>
      <c r="I124">
        <v>1</v>
      </c>
      <c r="J124">
        <v>2</v>
      </c>
      <c r="K124">
        <f t="shared" si="3"/>
        <v>-1.695372750642673</v>
      </c>
    </row>
    <row r="125" spans="2:11" x14ac:dyDescent="0.25">
      <c r="B125">
        <v>1</v>
      </c>
      <c r="C125">
        <v>1</v>
      </c>
      <c r="D125">
        <v>15350</v>
      </c>
      <c r="E125">
        <f t="shared" si="2"/>
        <v>-5829.2956298200506</v>
      </c>
      <c r="H125">
        <v>1</v>
      </c>
      <c r="I125">
        <v>1</v>
      </c>
      <c r="J125">
        <v>2</v>
      </c>
      <c r="K125">
        <f t="shared" si="3"/>
        <v>-1.695372750642673</v>
      </c>
    </row>
    <row r="126" spans="2:11" x14ac:dyDescent="0.25">
      <c r="B126">
        <v>0</v>
      </c>
      <c r="C126">
        <v>1</v>
      </c>
      <c r="D126">
        <v>16244</v>
      </c>
      <c r="E126">
        <f t="shared" si="2"/>
        <v>-8223.4601542416476</v>
      </c>
      <c r="H126">
        <v>0</v>
      </c>
      <c r="I126">
        <v>1</v>
      </c>
      <c r="J126">
        <v>1</v>
      </c>
      <c r="K126">
        <f t="shared" si="3"/>
        <v>-7.2519280205655523</v>
      </c>
    </row>
    <row r="127" spans="2:11" x14ac:dyDescent="0.25">
      <c r="B127">
        <v>1</v>
      </c>
      <c r="C127">
        <v>1</v>
      </c>
      <c r="D127">
        <v>16686</v>
      </c>
      <c r="E127">
        <f t="shared" si="2"/>
        <v>-4493.2956298200506</v>
      </c>
      <c r="H127">
        <v>1</v>
      </c>
      <c r="I127">
        <v>1</v>
      </c>
      <c r="J127">
        <v>1</v>
      </c>
      <c r="K127">
        <f t="shared" si="3"/>
        <v>-2.6953727506426732</v>
      </c>
    </row>
    <row r="128" spans="2:11" x14ac:dyDescent="0.25">
      <c r="B128">
        <v>1</v>
      </c>
      <c r="C128">
        <v>1</v>
      </c>
      <c r="D128">
        <v>15000</v>
      </c>
      <c r="E128">
        <f t="shared" si="2"/>
        <v>-6179.2956298200506</v>
      </c>
      <c r="H128">
        <v>1</v>
      </c>
      <c r="I128">
        <v>1</v>
      </c>
      <c r="J128">
        <v>1</v>
      </c>
      <c r="K128">
        <f t="shared" si="3"/>
        <v>-2.6953727506426732</v>
      </c>
    </row>
    <row r="129" spans="2:11" x14ac:dyDescent="0.25">
      <c r="B129">
        <v>1</v>
      </c>
      <c r="C129">
        <v>1</v>
      </c>
      <c r="D129">
        <v>20300</v>
      </c>
      <c r="E129">
        <f t="shared" si="2"/>
        <v>-879.2956298200512</v>
      </c>
      <c r="H129">
        <v>1</v>
      </c>
      <c r="I129">
        <v>1</v>
      </c>
      <c r="J129">
        <v>0</v>
      </c>
      <c r="K129">
        <f t="shared" si="3"/>
        <v>-3.6953727506426732</v>
      </c>
    </row>
    <row r="130" spans="2:11" x14ac:dyDescent="0.25">
      <c r="E130">
        <f>SUM(E78:E129)</f>
        <v>-3.2969182939268649E-12</v>
      </c>
      <c r="K130">
        <f>SUM(K78:K129)</f>
        <v>-7.9936057773011271E-15</v>
      </c>
    </row>
    <row r="132" spans="2:11" x14ac:dyDescent="0.25">
      <c r="C132" t="s">
        <v>3</v>
      </c>
      <c r="D132" t="s">
        <v>0</v>
      </c>
      <c r="E132" t="s">
        <v>10</v>
      </c>
      <c r="I132" t="s">
        <v>3</v>
      </c>
      <c r="J132" t="s">
        <v>0</v>
      </c>
      <c r="K132" t="s">
        <v>10</v>
      </c>
    </row>
    <row r="133" spans="2:11" x14ac:dyDescent="0.25">
      <c r="C133">
        <f t="array" ref="C133:E137">LINEST(D78:D129,B78:C129,1,1)</f>
        <v>-622.46529562981857</v>
      </c>
      <c r="D133">
        <v>-3288.1645244215956</v>
      </c>
      <c r="E133">
        <v>25089.925449871465</v>
      </c>
      <c r="I133">
        <f t="array" ref="I133:K137">LINEST(J78:J129,H78:I129,1,1)</f>
        <v>-1.3161953727506417</v>
      </c>
      <c r="J133">
        <v>-4.5565552699228791</v>
      </c>
      <c r="K133">
        <v>9.5681233933161938</v>
      </c>
    </row>
    <row r="134" spans="2:11" x14ac:dyDescent="0.25">
      <c r="C134">
        <v>1705.3070481425179</v>
      </c>
      <c r="D134">
        <v>1829.0369618763564</v>
      </c>
      <c r="E134">
        <v>1433.6419265238876</v>
      </c>
      <c r="I134">
        <v>1.5082269706488085</v>
      </c>
      <c r="J134">
        <v>1.6176575820877817</v>
      </c>
      <c r="K134">
        <v>1.2679578274138104</v>
      </c>
    </row>
    <row r="135" spans="2:11" x14ac:dyDescent="0.25">
      <c r="C135">
        <v>6.6437398420188518E-2</v>
      </c>
      <c r="D135">
        <v>5832.8601373943357</v>
      </c>
      <c r="E135" t="e">
        <v>#N/A</v>
      </c>
      <c r="I135">
        <v>0.15704862728808827</v>
      </c>
      <c r="J135">
        <v>5.1587642148214687</v>
      </c>
      <c r="K135" t="e">
        <v>#N/A</v>
      </c>
    </row>
    <row r="136" spans="2:11" x14ac:dyDescent="0.25">
      <c r="C136">
        <v>1.7435534141364846</v>
      </c>
      <c r="D136">
        <v>49</v>
      </c>
      <c r="E136" t="e">
        <v>#N/A</v>
      </c>
      <c r="I136">
        <v>4.5645472480571607</v>
      </c>
      <c r="J136">
        <v>49</v>
      </c>
      <c r="K136" t="e">
        <v>#N/A</v>
      </c>
    </row>
    <row r="137" spans="2:11" x14ac:dyDescent="0.25">
      <c r="C137">
        <v>118639246.03144097</v>
      </c>
      <c r="D137">
        <v>1667090611.7377899</v>
      </c>
      <c r="E137" t="e">
        <v>#N/A</v>
      </c>
      <c r="I137">
        <v>242.95120624876313</v>
      </c>
      <c r="J137">
        <v>1304.0295629820059</v>
      </c>
      <c r="K137" t="e">
        <v>#N/A</v>
      </c>
    </row>
    <row r="140" spans="2:11" x14ac:dyDescent="0.25">
      <c r="D140" t="s">
        <v>44</v>
      </c>
    </row>
    <row r="142" spans="2:11" ht="21" x14ac:dyDescent="0.4">
      <c r="D142" s="8">
        <f t="array" ref="D142:E146">LINEST(E78:E129,K78:K129,1,1)</f>
        <v>763.46023942002989</v>
      </c>
      <c r="E142">
        <v>5.3959267050784382E-14</v>
      </c>
    </row>
    <row r="143" spans="2:11" x14ac:dyDescent="0.25">
      <c r="D143">
        <v>117.94432589522575</v>
      </c>
      <c r="E143">
        <v>590.6348917252086</v>
      </c>
    </row>
    <row r="144" spans="2:11" x14ac:dyDescent="0.25">
      <c r="D144">
        <v>0.45593305519549815</v>
      </c>
      <c r="E144">
        <v>4259.1287743867224</v>
      </c>
    </row>
    <row r="145" spans="4:5" x14ac:dyDescent="0.25">
      <c r="D145">
        <v>41.90045540804978</v>
      </c>
      <c r="E145">
        <v>50</v>
      </c>
    </row>
    <row r="146" spans="4:5" x14ac:dyDescent="0.25">
      <c r="D146">
        <v>760081715.89734232</v>
      </c>
      <c r="E146">
        <v>907008895.84044707</v>
      </c>
    </row>
  </sheetData>
  <mergeCells count="2">
    <mergeCell ref="G24:G26"/>
    <mergeCell ref="J30:K31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52" r:id="rId4">
          <objectPr defaultSize="0" autoPict="0" r:id="rId5">
            <anchor moveWithCells="1" sizeWithCells="1">
              <from>
                <xdr:col>8</xdr:col>
                <xdr:colOff>342900</xdr:colOff>
                <xdr:row>21</xdr:row>
                <xdr:rowOff>106680</xdr:rowOff>
              </from>
              <to>
                <xdr:col>14</xdr:col>
                <xdr:colOff>144780</xdr:colOff>
                <xdr:row>27</xdr:row>
                <xdr:rowOff>0</xdr:rowOff>
              </to>
            </anchor>
          </objectPr>
        </oleObject>
      </mc:Choice>
      <mc:Fallback>
        <oleObject progId="Equation.3" shapeId="2052" r:id="rId4"/>
      </mc:Fallback>
    </mc:AlternateContent>
    <mc:AlternateContent xmlns:mc="http://schemas.openxmlformats.org/markup-compatibility/2006">
      <mc:Choice Requires="x14">
        <oleObject progId="Equation.3" shapeId="2053" r:id="rId6">
          <objectPr defaultSize="0" autoPict="0" r:id="rId7">
            <anchor moveWithCells="1" sizeWithCells="1">
              <from>
                <xdr:col>5</xdr:col>
                <xdr:colOff>205740</xdr:colOff>
                <xdr:row>55</xdr:row>
                <xdr:rowOff>68580</xdr:rowOff>
              </from>
              <to>
                <xdr:col>11</xdr:col>
                <xdr:colOff>556260</xdr:colOff>
                <xdr:row>61</xdr:row>
                <xdr:rowOff>0</xdr:rowOff>
              </to>
            </anchor>
          </objectPr>
        </oleObject>
      </mc:Choice>
      <mc:Fallback>
        <oleObject progId="Equation.3" shapeId="2053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B25" sqref="B25"/>
    </sheetView>
  </sheetViews>
  <sheetFormatPr defaultRowHeight="13.2" x14ac:dyDescent="0.25"/>
  <sheetData/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</vt:lpstr>
      <vt:lpstr>testo</vt:lpstr>
      <vt:lpstr>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</dc:creator>
  <cp:lastModifiedBy>Marco Riani</cp:lastModifiedBy>
  <cp:lastPrinted>2007-09-05T09:27:58Z</cp:lastPrinted>
  <dcterms:created xsi:type="dcterms:W3CDTF">2007-09-04T14:36:41Z</dcterms:created>
  <dcterms:modified xsi:type="dcterms:W3CDTF">2016-05-18T20:57:47Z</dcterms:modified>
</cp:coreProperties>
</file>