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web\MRZ\"/>
    </mc:Choice>
  </mc:AlternateContent>
  <bookViews>
    <workbookView xWindow="480" yWindow="72" windowWidth="10428" windowHeight="7692"/>
  </bookViews>
  <sheets>
    <sheet name="Dati" sheetId="1" r:id="rId1"/>
  </sheets>
  <definedNames>
    <definedName name="n">Dati!$G$19</definedName>
  </definedNames>
  <calcPr calcId="162913"/>
</workbook>
</file>

<file path=xl/calcChain.xml><?xml version="1.0" encoding="utf-8"?>
<calcChain xmlns="http://schemas.openxmlformats.org/spreadsheetml/2006/main">
  <c r="E42" i="1" l="1"/>
  <c r="E44" i="1"/>
  <c r="E40" i="1"/>
  <c r="E38" i="1"/>
  <c r="N5" i="1" l="1"/>
  <c r="O5" i="1"/>
  <c r="N6" i="1"/>
  <c r="O6" i="1"/>
  <c r="N7" i="1"/>
  <c r="O7" i="1"/>
  <c r="N8" i="1"/>
  <c r="O8" i="1"/>
  <c r="N9" i="1"/>
  <c r="O9" i="1"/>
  <c r="N10" i="1"/>
  <c r="O10" i="1"/>
  <c r="N11" i="1"/>
  <c r="O11" i="1"/>
  <c r="E5" i="1"/>
  <c r="G5" i="1"/>
  <c r="F5" i="1"/>
  <c r="E6" i="1"/>
  <c r="G6" i="1"/>
  <c r="F6" i="1"/>
  <c r="E7" i="1"/>
  <c r="G7" i="1"/>
  <c r="F7" i="1"/>
  <c r="E8" i="1"/>
  <c r="G8" i="1"/>
  <c r="F8" i="1"/>
  <c r="E9" i="1"/>
  <c r="G9" i="1"/>
  <c r="F9" i="1"/>
  <c r="E10" i="1"/>
  <c r="G10" i="1"/>
  <c r="F10" i="1"/>
  <c r="E11" i="1"/>
  <c r="G11" i="1"/>
  <c r="F11" i="1"/>
  <c r="C17" i="1"/>
  <c r="D17" i="1"/>
  <c r="L4" i="1" s="1"/>
  <c r="N4" i="1"/>
  <c r="N12" i="1"/>
  <c r="N13" i="1"/>
  <c r="N14" i="1"/>
  <c r="N15" i="1"/>
  <c r="N16" i="1"/>
  <c r="O4" i="1"/>
  <c r="O12" i="1"/>
  <c r="O13" i="1"/>
  <c r="O14" i="1"/>
  <c r="O15" i="1"/>
  <c r="O17" i="1" s="1"/>
  <c r="O16" i="1"/>
  <c r="E4" i="1"/>
  <c r="E12" i="1"/>
  <c r="E13" i="1"/>
  <c r="E14" i="1"/>
  <c r="E15" i="1"/>
  <c r="E16" i="1"/>
  <c r="F4" i="1"/>
  <c r="F17" i="1" s="1"/>
  <c r="F12" i="1"/>
  <c r="F13" i="1"/>
  <c r="F14" i="1"/>
  <c r="F15" i="1"/>
  <c r="F16" i="1"/>
  <c r="I34" i="1"/>
  <c r="L15" i="1"/>
  <c r="D34" i="1"/>
  <c r="G4" i="1"/>
  <c r="G12" i="1"/>
  <c r="G13" i="1"/>
  <c r="G14" i="1"/>
  <c r="G15" i="1"/>
  <c r="G16" i="1"/>
  <c r="L16" i="1"/>
  <c r="L14" i="1"/>
  <c r="L8" i="1"/>
  <c r="L7" i="1"/>
  <c r="E17" i="1" l="1"/>
  <c r="D31" i="1" s="1"/>
  <c r="L9" i="1"/>
  <c r="L12" i="1"/>
  <c r="G17" i="1"/>
  <c r="N17" i="1"/>
  <c r="L10" i="1"/>
  <c r="L5" i="1"/>
  <c r="L17" i="1" s="1"/>
  <c r="L6" i="1"/>
  <c r="L11" i="1"/>
  <c r="L13" i="1"/>
  <c r="I31" i="1" l="1"/>
  <c r="H10" i="1" s="1"/>
  <c r="I10" i="1"/>
  <c r="H8" i="1"/>
  <c r="H9" i="1"/>
  <c r="H7" i="1"/>
  <c r="H14" i="1"/>
  <c r="H6" i="1"/>
  <c r="H15" i="1"/>
  <c r="H4" i="1"/>
  <c r="H5" i="1"/>
  <c r="H11" i="1" l="1"/>
  <c r="K11" i="1" s="1"/>
  <c r="H13" i="1"/>
  <c r="I13" i="1" s="1"/>
  <c r="H12" i="1"/>
  <c r="H16" i="1"/>
  <c r="I16" i="1" s="1"/>
  <c r="I6" i="1"/>
  <c r="M10" i="1"/>
  <c r="J10" i="1"/>
  <c r="I5" i="1"/>
  <c r="I14" i="1"/>
  <c r="I11" i="1"/>
  <c r="I4" i="1"/>
  <c r="H17" i="1"/>
  <c r="K14" i="1" s="1"/>
  <c r="I7" i="1"/>
  <c r="I12" i="1"/>
  <c r="J16" i="1"/>
  <c r="M16" i="1"/>
  <c r="I8" i="1"/>
  <c r="J13" i="1"/>
  <c r="M13" i="1"/>
  <c r="I9" i="1"/>
  <c r="I15" i="1"/>
  <c r="K9" i="1" l="1"/>
  <c r="K7" i="1"/>
  <c r="K12" i="1"/>
  <c r="K6" i="1"/>
  <c r="J12" i="1"/>
  <c r="M12" i="1"/>
  <c r="M14" i="1"/>
  <c r="J14" i="1"/>
  <c r="J7" i="1"/>
  <c r="M7" i="1"/>
  <c r="M5" i="1"/>
  <c r="J5" i="1"/>
  <c r="M8" i="1"/>
  <c r="J8" i="1"/>
  <c r="K10" i="1"/>
  <c r="K16" i="1"/>
  <c r="K13" i="1"/>
  <c r="K5" i="1"/>
  <c r="M9" i="1"/>
  <c r="J9" i="1"/>
  <c r="K8" i="1"/>
  <c r="J4" i="1"/>
  <c r="M4" i="1"/>
  <c r="I17" i="1"/>
  <c r="K15" i="1"/>
  <c r="K4" i="1"/>
  <c r="M15" i="1"/>
  <c r="J15" i="1"/>
  <c r="M11" i="1"/>
  <c r="J11" i="1"/>
  <c r="J6" i="1"/>
  <c r="M6" i="1"/>
  <c r="K17" i="1" l="1"/>
  <c r="M17" i="1"/>
  <c r="J17" i="1"/>
</calcChain>
</file>

<file path=xl/comments1.xml><?xml version="1.0" encoding="utf-8"?>
<comments xmlns="http://schemas.openxmlformats.org/spreadsheetml/2006/main">
  <authors>
    <author>marco</author>
  </authors>
  <commentList>
    <comment ref="J17" authorId="0" shapeId="0">
      <text>
        <r>
          <rPr>
            <sz val="10"/>
            <color indexed="81"/>
            <rFont val="Tahoma"/>
            <family val="2"/>
          </rPr>
          <t>Devianza residua</t>
        </r>
      </text>
    </comment>
    <comment ref="K17" authorId="0" shapeId="0">
      <text>
        <r>
          <rPr>
            <sz val="10"/>
            <color indexed="81"/>
            <rFont val="Tahoma"/>
            <family val="2"/>
          </rPr>
          <t>DEVIANZA DI REGRESSIONE</t>
        </r>
      </text>
    </comment>
    <comment ref="L17" authorId="0" shapeId="0">
      <text>
        <r>
          <rPr>
            <b/>
            <sz val="10"/>
            <color indexed="81"/>
            <rFont val="Tahoma"/>
            <family val="2"/>
          </rPr>
          <t>Devianza totale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<sst xmlns="http://schemas.openxmlformats.org/spreadsheetml/2006/main" count="42" uniqueCount="38">
  <si>
    <r>
      <t>x</t>
    </r>
    <r>
      <rPr>
        <b/>
        <i/>
        <sz val="13"/>
        <rFont val="Arial"/>
        <family val="2"/>
      </rPr>
      <t>i</t>
    </r>
  </si>
  <si>
    <r>
      <t>y</t>
    </r>
    <r>
      <rPr>
        <b/>
        <i/>
        <sz val="13"/>
        <rFont val="Arial"/>
        <family val="2"/>
      </rPr>
      <t>i</t>
    </r>
  </si>
  <si>
    <t>A</t>
  </si>
  <si>
    <t>B</t>
  </si>
  <si>
    <t>C</t>
  </si>
  <si>
    <t>D</t>
  </si>
  <si>
    <t>E</t>
  </si>
  <si>
    <t>F</t>
  </si>
  <si>
    <t>G</t>
  </si>
  <si>
    <t>Tot.</t>
  </si>
  <si>
    <t>yi^2</t>
  </si>
  <si>
    <t>xi^2</t>
  </si>
  <si>
    <t>xi*yi</t>
  </si>
  <si>
    <t>Intercetta</t>
  </si>
  <si>
    <t>n=</t>
  </si>
  <si>
    <t>a=</t>
  </si>
  <si>
    <t>Pendenza</t>
  </si>
  <si>
    <t>b=</t>
  </si>
  <si>
    <t>Valori teorici</t>
  </si>
  <si>
    <t>Residui al quadrato</t>
  </si>
  <si>
    <t>(Valori teorici -media)^2</t>
  </si>
  <si>
    <t>(Valori effettivi-media)^2</t>
  </si>
  <si>
    <r>
      <t>x</t>
    </r>
    <r>
      <rPr>
        <b/>
        <i/>
        <vertAlign val="subscript"/>
        <sz val="20"/>
        <rFont val="Arial"/>
        <family val="2"/>
      </rPr>
      <t>i</t>
    </r>
    <r>
      <rPr>
        <b/>
        <i/>
        <sz val="20"/>
        <rFont val="Arial"/>
        <family val="2"/>
      </rPr>
      <t>e</t>
    </r>
    <r>
      <rPr>
        <b/>
        <i/>
        <vertAlign val="subscript"/>
        <sz val="20"/>
        <rFont val="Arial"/>
        <family val="2"/>
      </rPr>
      <t>i</t>
    </r>
  </si>
  <si>
    <r>
      <t>Residui e</t>
    </r>
    <r>
      <rPr>
        <b/>
        <i/>
        <vertAlign val="subscript"/>
        <sz val="20"/>
        <rFont val="Arial"/>
        <family val="2"/>
      </rPr>
      <t>i</t>
    </r>
  </si>
  <si>
    <t>(xi-M(x))yi</t>
  </si>
  <si>
    <t>(xi-M(x))^2</t>
  </si>
  <si>
    <t>H</t>
  </si>
  <si>
    <t>I</t>
  </si>
  <si>
    <t>L</t>
  </si>
  <si>
    <t>M</t>
  </si>
  <si>
    <t>N</t>
  </si>
  <si>
    <t>O</t>
  </si>
  <si>
    <t>R2=</t>
  </si>
  <si>
    <t>R2 calcolato manualmente</t>
  </si>
  <si>
    <t>R2 calcolato tramite la formula  di Excel RQ</t>
  </si>
  <si>
    <r>
      <rPr>
        <sz val="10"/>
        <rFont val="Calibri"/>
        <family val="2"/>
      </rPr>
      <t>σ</t>
    </r>
    <r>
      <rPr>
        <vertAlign val="subscript"/>
        <sz val="10"/>
        <rFont val="Arial"/>
        <family val="2"/>
      </rPr>
      <t>corr</t>
    </r>
    <r>
      <rPr>
        <sz val="10"/>
        <rFont val="Arial"/>
        <family val="2"/>
      </rPr>
      <t>(E)=</t>
    </r>
  </si>
  <si>
    <t>Scostamento quadratico medio corretto della variabilità residua di Y calcolato manualmente</t>
  </si>
  <si>
    <t>Scostamento quadratico medio corretto della variabilità residua di Y calcolato tramite la formula di Excel ERR.STD.YX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</si>
</sst>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0"/>
      <name val="Arial"/>
    </font>
    <font>
      <sz val="8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b/>
      <i/>
      <sz val="13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i/>
      <sz val="22"/>
      <name val="Arial"/>
      <family val="2"/>
    </font>
    <font>
      <i/>
      <sz val="20"/>
      <name val="Arial"/>
      <family val="2"/>
    </font>
    <font>
      <i/>
      <sz val="20"/>
      <name val="Times New Roman"/>
      <family val="1"/>
    </font>
    <font>
      <b/>
      <i/>
      <vertAlign val="subscript"/>
      <sz val="2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Calibri"/>
      <family val="2"/>
    </font>
    <font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/>
    <xf numFmtId="164" fontId="6" fillId="0" borderId="0" xfId="0" applyNumberFormat="1" applyFont="1"/>
    <xf numFmtId="164" fontId="5" fillId="0" borderId="2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164" fontId="5" fillId="0" borderId="2" xfId="0" applyNumberFormat="1" applyFont="1" applyBorder="1" applyAlignment="1">
      <alignment horizontal="right" vertical="top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20</xdr:row>
          <xdr:rowOff>76200</xdr:rowOff>
        </xdr:from>
        <xdr:to>
          <xdr:col>6</xdr:col>
          <xdr:colOff>525780</xdr:colOff>
          <xdr:row>28</xdr:row>
          <xdr:rowOff>7620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1028700</xdr:colOff>
          <xdr:row>20</xdr:row>
          <xdr:rowOff>22860</xdr:rowOff>
        </xdr:from>
        <xdr:to>
          <xdr:col>10</xdr:col>
          <xdr:colOff>472440</xdr:colOff>
          <xdr:row>28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B1:O44"/>
  <sheetViews>
    <sheetView tabSelected="1" zoomScaleNormal="100" workbookViewId="0">
      <pane xSplit="2" ySplit="3" topLeftCell="C27" activePane="bottomRight" state="frozen"/>
      <selection activeCell="D21" sqref="D21"/>
      <selection pane="topRight" activeCell="D21" sqref="D21"/>
      <selection pane="bottomLeft" activeCell="D21" sqref="D21"/>
      <selection pane="bottomRight" activeCell="E42" sqref="E42"/>
    </sheetView>
  </sheetViews>
  <sheetFormatPr defaultRowHeight="13.2" x14ac:dyDescent="0.25"/>
  <cols>
    <col min="2" max="3" width="15.6640625" customWidth="1"/>
    <col min="4" max="4" width="33" customWidth="1"/>
    <col min="5" max="5" width="23.5546875" customWidth="1"/>
    <col min="6" max="6" width="24.44140625" customWidth="1"/>
    <col min="7" max="7" width="15.6640625" customWidth="1"/>
    <col min="8" max="8" width="29.44140625" bestFit="1" customWidth="1"/>
    <col min="9" max="9" width="20.33203125" customWidth="1"/>
    <col min="10" max="10" width="23.77734375" customWidth="1"/>
    <col min="11" max="11" width="30.88671875" customWidth="1"/>
    <col min="12" max="12" width="23.88671875" customWidth="1"/>
    <col min="13" max="13" width="26.5546875" customWidth="1"/>
    <col min="14" max="14" width="26.6640625" customWidth="1"/>
    <col min="15" max="15" width="27.6640625" customWidth="1"/>
  </cols>
  <sheetData>
    <row r="1" spans="2:15" s="15" customFormat="1" ht="17.399999999999999" x14ac:dyDescent="0.3"/>
    <row r="2" spans="2:15" ht="13.8" thickBot="1" x14ac:dyDescent="0.3"/>
    <row r="3" spans="2:15" ht="75" customHeight="1" thickBot="1" x14ac:dyDescent="0.3">
      <c r="B3" s="1"/>
      <c r="C3" s="2" t="s">
        <v>0</v>
      </c>
      <c r="D3" s="2" t="s">
        <v>1</v>
      </c>
      <c r="E3" s="2" t="s">
        <v>11</v>
      </c>
      <c r="F3" s="2" t="s">
        <v>12</v>
      </c>
      <c r="G3" s="2" t="s">
        <v>10</v>
      </c>
      <c r="H3" s="2" t="s">
        <v>18</v>
      </c>
      <c r="I3" s="2" t="s">
        <v>23</v>
      </c>
      <c r="J3" s="2" t="s">
        <v>19</v>
      </c>
      <c r="K3" s="11" t="s">
        <v>20</v>
      </c>
      <c r="L3" s="11" t="s">
        <v>21</v>
      </c>
      <c r="M3" s="11" t="s">
        <v>22</v>
      </c>
      <c r="N3" s="11" t="s">
        <v>24</v>
      </c>
      <c r="O3" s="11" t="s">
        <v>25</v>
      </c>
    </row>
    <row r="4" spans="2:15" ht="25.5" customHeight="1" thickBot="1" x14ac:dyDescent="0.3">
      <c r="B4" s="3" t="s">
        <v>2</v>
      </c>
      <c r="C4" s="4">
        <v>1330</v>
      </c>
      <c r="D4" s="4">
        <v>120</v>
      </c>
      <c r="E4" s="4">
        <f>C4^2</f>
        <v>1768900</v>
      </c>
      <c r="F4" s="4">
        <f t="shared" ref="F4:F16" si="0">C4*D4</f>
        <v>159600</v>
      </c>
      <c r="G4" s="4">
        <f>D4^2</f>
        <v>14400</v>
      </c>
      <c r="H4" s="16">
        <f t="shared" ref="H4:H16" si="1">D$31+I$31*C4</f>
        <v>78.944332983612199</v>
      </c>
      <c r="I4" s="16">
        <f>D4-H4</f>
        <v>41.055667016387801</v>
      </c>
      <c r="J4" s="7">
        <f>I4^2</f>
        <v>1685.5677941605131</v>
      </c>
      <c r="K4" s="7">
        <f>(H4-H$17/G$19)^2</f>
        <v>1622.99694549625</v>
      </c>
      <c r="L4" s="7">
        <f>(D4-D$17/G$19)^2</f>
        <v>0.59171597633136763</v>
      </c>
      <c r="M4" s="16">
        <f>C4*I4</f>
        <v>54604.037131795776</v>
      </c>
      <c r="N4" s="7">
        <f>(C4-AVERAGE(C$4:C$16))*D4</f>
        <v>-37292.307692307688</v>
      </c>
      <c r="O4" s="7">
        <f>(C4-AVERAGE(C$4:C$16))^2</f>
        <v>96577.514792899383</v>
      </c>
    </row>
    <row r="5" spans="2:15" ht="25.5" customHeight="1" thickBot="1" x14ac:dyDescent="0.3">
      <c r="B5" s="3" t="s">
        <v>3</v>
      </c>
      <c r="C5" s="4">
        <v>1225</v>
      </c>
      <c r="D5" s="4">
        <v>60</v>
      </c>
      <c r="E5" s="4">
        <f t="shared" ref="E5:E11" si="2">C5^2</f>
        <v>1500625</v>
      </c>
      <c r="F5" s="4">
        <f t="shared" si="0"/>
        <v>73500</v>
      </c>
      <c r="G5" s="4">
        <f t="shared" ref="G5:G11" si="3">D5^2</f>
        <v>3600</v>
      </c>
      <c r="H5" s="16">
        <f t="shared" si="1"/>
        <v>65.332702914956414</v>
      </c>
      <c r="I5" s="16">
        <f t="shared" ref="I5:I16" si="4">D5-H5</f>
        <v>-5.332702914956414</v>
      </c>
      <c r="J5" s="7">
        <f t="shared" ref="J5:J11" si="5">I5^2</f>
        <v>28.437720379184636</v>
      </c>
      <c r="K5" s="7">
        <f t="shared" ref="K5:K11" si="6">(H5-H$17/G$19)^2</f>
        <v>2905.0015525837589</v>
      </c>
      <c r="L5" s="7">
        <f t="shared" ref="L5:L11" si="7">(D5-D$17/G$19)^2</f>
        <v>3508.2840236686384</v>
      </c>
      <c r="M5" s="16">
        <f t="shared" ref="M5:M11" si="8">C5*I5</f>
        <v>-6532.5610708216072</v>
      </c>
      <c r="N5" s="7">
        <f t="shared" ref="N5:N11" si="9">(C5-AVERAGE(C$4:C$16))*D5</f>
        <v>-24946.153846153844</v>
      </c>
      <c r="O5" s="7">
        <f t="shared" ref="O5:O11" si="10">(C5-AVERAGE(C$4:C$16))^2</f>
        <v>172864.05325443784</v>
      </c>
    </row>
    <row r="6" spans="2:15" ht="25.5" customHeight="1" thickBot="1" x14ac:dyDescent="0.3">
      <c r="B6" s="3" t="s">
        <v>4</v>
      </c>
      <c r="C6" s="4">
        <v>1225</v>
      </c>
      <c r="D6" s="4">
        <v>30</v>
      </c>
      <c r="E6" s="4">
        <f t="shared" si="2"/>
        <v>1500625</v>
      </c>
      <c r="F6" s="4">
        <f t="shared" si="0"/>
        <v>36750</v>
      </c>
      <c r="G6" s="4">
        <f t="shared" si="3"/>
        <v>900</v>
      </c>
      <c r="H6" s="16">
        <f t="shared" si="1"/>
        <v>65.332702914956414</v>
      </c>
      <c r="I6" s="16">
        <f t="shared" si="4"/>
        <v>-35.332702914956414</v>
      </c>
      <c r="J6" s="7">
        <f t="shared" si="5"/>
        <v>1248.3998952765694</v>
      </c>
      <c r="K6" s="7">
        <f t="shared" si="6"/>
        <v>2905.0015525837589</v>
      </c>
      <c r="L6" s="7">
        <f t="shared" si="7"/>
        <v>7962.1301775147922</v>
      </c>
      <c r="M6" s="16">
        <f t="shared" si="8"/>
        <v>-43282.561070821605</v>
      </c>
      <c r="N6" s="7">
        <f t="shared" si="9"/>
        <v>-12473.076923076922</v>
      </c>
      <c r="O6" s="7">
        <f t="shared" si="10"/>
        <v>172864.05325443784</v>
      </c>
    </row>
    <row r="7" spans="2:15" ht="25.5" customHeight="1" thickBot="1" x14ac:dyDescent="0.3">
      <c r="B7" s="3" t="s">
        <v>5</v>
      </c>
      <c r="C7" s="4">
        <v>1400</v>
      </c>
      <c r="D7" s="4">
        <v>60</v>
      </c>
      <c r="E7" s="4">
        <f t="shared" si="2"/>
        <v>1960000</v>
      </c>
      <c r="F7" s="4">
        <f t="shared" si="0"/>
        <v>84000</v>
      </c>
      <c r="G7" s="4">
        <f t="shared" si="3"/>
        <v>3600</v>
      </c>
      <c r="H7" s="16">
        <f t="shared" si="1"/>
        <v>88.018753029382722</v>
      </c>
      <c r="I7" s="16">
        <f t="shared" si="4"/>
        <v>-28.018753029382722</v>
      </c>
      <c r="J7" s="7">
        <f t="shared" si="5"/>
        <v>785.05052132154344</v>
      </c>
      <c r="K7" s="7">
        <f t="shared" si="6"/>
        <v>974.18995535561544</v>
      </c>
      <c r="L7" s="7">
        <f t="shared" si="7"/>
        <v>3508.2840236686384</v>
      </c>
      <c r="M7" s="16">
        <f t="shared" si="8"/>
        <v>-39226.254241135808</v>
      </c>
      <c r="N7" s="7">
        <f t="shared" si="9"/>
        <v>-14446.153846153844</v>
      </c>
      <c r="O7" s="7">
        <f t="shared" si="10"/>
        <v>57969.822485207078</v>
      </c>
    </row>
    <row r="8" spans="2:15" ht="25.5" customHeight="1" thickBot="1" x14ac:dyDescent="0.3">
      <c r="B8" s="3" t="s">
        <v>6</v>
      </c>
      <c r="C8" s="4">
        <v>1575</v>
      </c>
      <c r="D8" s="4">
        <v>90</v>
      </c>
      <c r="E8" s="4">
        <f t="shared" si="2"/>
        <v>2480625</v>
      </c>
      <c r="F8" s="4">
        <f t="shared" si="0"/>
        <v>141750</v>
      </c>
      <c r="G8" s="4">
        <f t="shared" si="3"/>
        <v>8100</v>
      </c>
      <c r="H8" s="16">
        <f t="shared" si="1"/>
        <v>110.70480314380903</v>
      </c>
      <c r="I8" s="16">
        <f t="shared" si="4"/>
        <v>-20.704803143809031</v>
      </c>
      <c r="J8" s="7">
        <f t="shared" si="5"/>
        <v>428.68887322388429</v>
      </c>
      <c r="K8" s="7">
        <f t="shared" si="6"/>
        <v>72.692097715995843</v>
      </c>
      <c r="L8" s="7">
        <f t="shared" si="7"/>
        <v>854.43786982248491</v>
      </c>
      <c r="M8" s="16">
        <f t="shared" si="8"/>
        <v>-32610.064951499222</v>
      </c>
      <c r="N8" s="7">
        <f t="shared" si="9"/>
        <v>-5919.2307692307641</v>
      </c>
      <c r="O8" s="7">
        <f t="shared" si="10"/>
        <v>4325.5917159763248</v>
      </c>
    </row>
    <row r="9" spans="2:15" ht="25.5" customHeight="1" thickBot="1" x14ac:dyDescent="0.3">
      <c r="B9" s="3" t="s">
        <v>7</v>
      </c>
      <c r="C9" s="4">
        <v>2050</v>
      </c>
      <c r="D9" s="4">
        <v>150</v>
      </c>
      <c r="E9" s="4">
        <f t="shared" si="2"/>
        <v>4202500</v>
      </c>
      <c r="F9" s="4">
        <f t="shared" si="0"/>
        <v>307500</v>
      </c>
      <c r="G9" s="4">
        <f t="shared" si="3"/>
        <v>22500</v>
      </c>
      <c r="H9" s="16">
        <f t="shared" si="1"/>
        <v>172.28122488296617</v>
      </c>
      <c r="I9" s="16">
        <f t="shared" si="4"/>
        <v>-22.281224882966171</v>
      </c>
      <c r="J9" s="7">
        <f t="shared" si="5"/>
        <v>496.4529822853109</v>
      </c>
      <c r="K9" s="7">
        <f t="shared" si="6"/>
        <v>2814.3508449057117</v>
      </c>
      <c r="L9" s="7">
        <f t="shared" si="7"/>
        <v>946.74556213017775</v>
      </c>
      <c r="M9" s="16">
        <f t="shared" si="8"/>
        <v>-45676.511010080649</v>
      </c>
      <c r="N9" s="7">
        <f t="shared" si="9"/>
        <v>61384.61538461539</v>
      </c>
      <c r="O9" s="7">
        <f t="shared" si="10"/>
        <v>167469.82248520714</v>
      </c>
    </row>
    <row r="10" spans="2:15" ht="25.5" customHeight="1" thickBot="1" x14ac:dyDescent="0.3">
      <c r="B10" s="3" t="s">
        <v>8</v>
      </c>
      <c r="C10" s="4">
        <v>1750</v>
      </c>
      <c r="D10" s="4">
        <v>140</v>
      </c>
      <c r="E10" s="4">
        <f t="shared" si="2"/>
        <v>3062500</v>
      </c>
      <c r="F10" s="4">
        <f t="shared" si="0"/>
        <v>245000</v>
      </c>
      <c r="G10" s="4">
        <f t="shared" si="3"/>
        <v>19600</v>
      </c>
      <c r="H10" s="16">
        <f t="shared" si="1"/>
        <v>133.39085325823532</v>
      </c>
      <c r="I10" s="16">
        <f t="shared" si="4"/>
        <v>6.6091467417646754</v>
      </c>
      <c r="J10" s="7">
        <f t="shared" si="5"/>
        <v>43.680820654178625</v>
      </c>
      <c r="K10" s="7">
        <f t="shared" si="6"/>
        <v>200.50797966489972</v>
      </c>
      <c r="L10" s="7">
        <f t="shared" si="7"/>
        <v>431.36094674556233</v>
      </c>
      <c r="M10" s="16">
        <f t="shared" si="8"/>
        <v>11566.006798088181</v>
      </c>
      <c r="N10" s="7">
        <f t="shared" si="9"/>
        <v>15292.307692307699</v>
      </c>
      <c r="O10" s="7">
        <f t="shared" si="10"/>
        <v>11931.360946745574</v>
      </c>
    </row>
    <row r="11" spans="2:15" ht="25.5" customHeight="1" thickBot="1" x14ac:dyDescent="0.3">
      <c r="B11" s="3" t="s">
        <v>26</v>
      </c>
      <c r="C11" s="4">
        <v>2240</v>
      </c>
      <c r="D11" s="4">
        <v>210</v>
      </c>
      <c r="E11" s="4">
        <f t="shared" si="2"/>
        <v>5017600</v>
      </c>
      <c r="F11" s="4">
        <f t="shared" si="0"/>
        <v>470400</v>
      </c>
      <c r="G11" s="4">
        <f t="shared" si="3"/>
        <v>44100</v>
      </c>
      <c r="H11" s="16">
        <f t="shared" si="1"/>
        <v>196.91179357862899</v>
      </c>
      <c r="I11" s="16">
        <f t="shared" si="4"/>
        <v>13.088206421371012</v>
      </c>
      <c r="J11" s="7">
        <f t="shared" si="5"/>
        <v>171.30114732841741</v>
      </c>
      <c r="K11" s="7">
        <f t="shared" si="6"/>
        <v>6034.3415437327767</v>
      </c>
      <c r="L11" s="7">
        <f t="shared" si="7"/>
        <v>8239.0532544378711</v>
      </c>
      <c r="M11" s="16">
        <f t="shared" si="8"/>
        <v>29317.582383871068</v>
      </c>
      <c r="N11" s="7">
        <f t="shared" si="9"/>
        <v>125838.46153846155</v>
      </c>
      <c r="O11" s="7">
        <f t="shared" si="10"/>
        <v>359077.51479289948</v>
      </c>
    </row>
    <row r="12" spans="2:15" ht="25.5" customHeight="1" thickBot="1" x14ac:dyDescent="0.3">
      <c r="B12" s="3" t="s">
        <v>27</v>
      </c>
      <c r="C12" s="4">
        <v>1225</v>
      </c>
      <c r="D12" s="4">
        <v>30</v>
      </c>
      <c r="E12" s="4">
        <f>C12^2</f>
        <v>1500625</v>
      </c>
      <c r="F12" s="4">
        <f t="shared" si="0"/>
        <v>36750</v>
      </c>
      <c r="G12" s="4">
        <f>D12^2</f>
        <v>900</v>
      </c>
      <c r="H12" s="16">
        <f t="shared" si="1"/>
        <v>65.332702914956414</v>
      </c>
      <c r="I12" s="16">
        <f t="shared" si="4"/>
        <v>-35.332702914956414</v>
      </c>
      <c r="J12" s="7">
        <f>I12^2</f>
        <v>1248.3998952765694</v>
      </c>
      <c r="K12" s="7">
        <f>(H12-H$17/G$19)^2</f>
        <v>2905.0015525837589</v>
      </c>
      <c r="L12" s="7">
        <f>(D12-D$17/G$19)^2</f>
        <v>7962.1301775147922</v>
      </c>
      <c r="M12" s="16">
        <f>C12*I12</f>
        <v>-43282.561070821605</v>
      </c>
      <c r="N12" s="7">
        <f>(C12-AVERAGE(C$4:C$16))*D12</f>
        <v>-12473.076923076922</v>
      </c>
      <c r="O12" s="7">
        <f>(C12-AVERAGE(C$4:C$16))^2</f>
        <v>172864.05325443784</v>
      </c>
    </row>
    <row r="13" spans="2:15" ht="25.5" customHeight="1" thickBot="1" x14ac:dyDescent="0.3">
      <c r="B13" s="3" t="s">
        <v>28</v>
      </c>
      <c r="C13" s="4">
        <v>1730</v>
      </c>
      <c r="D13" s="4">
        <v>100</v>
      </c>
      <c r="E13" s="4">
        <f>C13^2</f>
        <v>2992900</v>
      </c>
      <c r="F13" s="4">
        <f t="shared" si="0"/>
        <v>173000</v>
      </c>
      <c r="G13" s="4">
        <f>D13^2</f>
        <v>10000</v>
      </c>
      <c r="H13" s="16">
        <f t="shared" si="1"/>
        <v>130.79816181658663</v>
      </c>
      <c r="I13" s="16">
        <f t="shared" si="4"/>
        <v>-30.798161816586628</v>
      </c>
      <c r="J13" s="7">
        <f>I13^2</f>
        <v>948.52677128065454</v>
      </c>
      <c r="K13" s="7">
        <f>(H13-H$17/G$19)^2</f>
        <v>133.80457123442272</v>
      </c>
      <c r="L13" s="7">
        <f>(D13-D$17/G$19)^2</f>
        <v>369.82248520710044</v>
      </c>
      <c r="M13" s="16">
        <f>C13*I13</f>
        <v>-53280.819942694863</v>
      </c>
      <c r="N13" s="7">
        <f>(C13-AVERAGE(C$4:C$16))*D13</f>
        <v>8923.0769230769292</v>
      </c>
      <c r="O13" s="7">
        <f>(C13-AVERAGE(C$4:C$16))^2</f>
        <v>7962.1301775148022</v>
      </c>
    </row>
    <row r="14" spans="2:15" ht="25.5" customHeight="1" thickBot="1" x14ac:dyDescent="0.3">
      <c r="B14" s="3" t="s">
        <v>29</v>
      </c>
      <c r="C14" s="4">
        <v>1470</v>
      </c>
      <c r="D14" s="4">
        <v>30</v>
      </c>
      <c r="E14" s="4">
        <f>C14^2</f>
        <v>2160900</v>
      </c>
      <c r="F14" s="4">
        <f t="shared" si="0"/>
        <v>44100</v>
      </c>
      <c r="G14" s="4">
        <f>D14^2</f>
        <v>900</v>
      </c>
      <c r="H14" s="16">
        <f t="shared" si="1"/>
        <v>97.093173075153246</v>
      </c>
      <c r="I14" s="16">
        <f t="shared" si="4"/>
        <v>-67.093173075153246</v>
      </c>
      <c r="J14" s="7">
        <f>I14^2</f>
        <v>4501.4938732924684</v>
      </c>
      <c r="K14" s="7">
        <f>(H14-H$17/G$19)^2</f>
        <v>490.07316354914474</v>
      </c>
      <c r="L14" s="7">
        <f>(D14-D$17/G$19)^2</f>
        <v>7962.1301775147922</v>
      </c>
      <c r="M14" s="16">
        <f>C14*I14</f>
        <v>-98626.964420475269</v>
      </c>
      <c r="N14" s="7">
        <f>(C14-AVERAGE(C$4:C$16))*D14</f>
        <v>-5123.076923076922</v>
      </c>
      <c r="O14" s="7">
        <f>(C14-AVERAGE(C$4:C$16))^2</f>
        <v>29162.130177514777</v>
      </c>
    </row>
    <row r="15" spans="2:15" ht="25.5" customHeight="1" thickBot="1" x14ac:dyDescent="0.3">
      <c r="B15" s="3" t="s">
        <v>30</v>
      </c>
      <c r="C15" s="4">
        <v>2730</v>
      </c>
      <c r="D15" s="4">
        <v>270</v>
      </c>
      <c r="E15" s="4">
        <f>C15^2</f>
        <v>7452900</v>
      </c>
      <c r="F15" s="4">
        <f t="shared" si="0"/>
        <v>737100</v>
      </c>
      <c r="G15" s="4">
        <f>D15^2</f>
        <v>72900</v>
      </c>
      <c r="H15" s="16">
        <f t="shared" si="1"/>
        <v>260.43273389902265</v>
      </c>
      <c r="I15" s="16">
        <f t="shared" si="4"/>
        <v>9.5672661009773492</v>
      </c>
      <c r="J15" s="7">
        <f>I15^2</f>
        <v>91.532580646910333</v>
      </c>
      <c r="K15" s="7">
        <f>(H15-H$17/G$19)^2</f>
        <v>19937.994826174679</v>
      </c>
      <c r="L15" s="7">
        <f>(D15-D$17/G$19)^2</f>
        <v>22731.360946745564</v>
      </c>
      <c r="M15" s="16">
        <f>C15*I15</f>
        <v>26118.636455668162</v>
      </c>
      <c r="N15" s="7">
        <f>(C15-AVERAGE(C$4:C$16))*D15</f>
        <v>294092.30769230769</v>
      </c>
      <c r="O15" s="7">
        <f>(C15-AVERAGE(C$4:C$16))^2</f>
        <v>1186423.6686390534</v>
      </c>
    </row>
    <row r="16" spans="2:15" ht="25.5" customHeight="1" thickBot="1" x14ac:dyDescent="0.3">
      <c r="B16" s="3" t="s">
        <v>31</v>
      </c>
      <c r="C16" s="4">
        <v>1380</v>
      </c>
      <c r="D16" s="4">
        <v>260</v>
      </c>
      <c r="E16" s="4">
        <f>C16^2</f>
        <v>1904400</v>
      </c>
      <c r="F16" s="4">
        <f t="shared" si="0"/>
        <v>358800</v>
      </c>
      <c r="G16" s="4">
        <f>D16^2</f>
        <v>67600</v>
      </c>
      <c r="H16" s="16">
        <f t="shared" si="1"/>
        <v>85.426061587733997</v>
      </c>
      <c r="I16" s="16">
        <f t="shared" si="4"/>
        <v>174.57393841226599</v>
      </c>
      <c r="J16" s="7">
        <f>I16^2</f>
        <v>30476.059972769639</v>
      </c>
      <c r="K16" s="7">
        <f>(H16-H$17/G$19)^2</f>
        <v>1142.7582588310863</v>
      </c>
      <c r="L16" s="7">
        <f>(D16-D$17/G$19)^2</f>
        <v>19815.976331360947</v>
      </c>
      <c r="M16" s="16">
        <f>C16*I16</f>
        <v>240912.03500892705</v>
      </c>
      <c r="N16" s="7">
        <f>(C16-AVERAGE(C$4:C$16))*D16</f>
        <v>-67799.999999999985</v>
      </c>
      <c r="O16" s="7">
        <f>(C16-AVERAGE(C$4:C$16))^2</f>
        <v>68000.591715976305</v>
      </c>
    </row>
    <row r="17" spans="2:15" ht="45" customHeight="1" thickBot="1" x14ac:dyDescent="0.3">
      <c r="B17" s="3" t="s">
        <v>9</v>
      </c>
      <c r="C17" s="4">
        <f t="shared" ref="C17:O17" si="11">SUM(C4:C16)</f>
        <v>21330</v>
      </c>
      <c r="D17" s="4">
        <f t="shared" si="11"/>
        <v>1550</v>
      </c>
      <c r="E17" s="4">
        <f t="shared" si="11"/>
        <v>37505100</v>
      </c>
      <c r="F17" s="4">
        <f t="shared" si="11"/>
        <v>2868250</v>
      </c>
      <c r="G17" s="4">
        <f t="shared" si="11"/>
        <v>269100</v>
      </c>
      <c r="H17" s="4">
        <f t="shared" si="11"/>
        <v>1550.0000000000002</v>
      </c>
      <c r="I17" s="10">
        <f t="shared" si="11"/>
        <v>-2.2737367544323206E-13</v>
      </c>
      <c r="J17" s="8">
        <f t="shared" si="11"/>
        <v>42153.592847895845</v>
      </c>
      <c r="K17" s="8">
        <f t="shared" si="11"/>
        <v>42138.714844411857</v>
      </c>
      <c r="L17" s="8">
        <f t="shared" si="11"/>
        <v>84292.307692307688</v>
      </c>
      <c r="M17" s="7">
        <f t="shared" si="11"/>
        <v>-3.7834979593753815E-10</v>
      </c>
      <c r="N17" s="7">
        <f t="shared" si="11"/>
        <v>325057.69230769237</v>
      </c>
      <c r="O17" s="7">
        <f t="shared" si="11"/>
        <v>2507492.3076923075</v>
      </c>
    </row>
    <row r="18" spans="2:15" ht="45.6" customHeight="1" x14ac:dyDescent="0.25">
      <c r="I18" s="9"/>
    </row>
    <row r="19" spans="2:15" ht="28.2" x14ac:dyDescent="0.5">
      <c r="F19" s="12" t="s">
        <v>14</v>
      </c>
      <c r="G19" s="5">
        <v>13</v>
      </c>
    </row>
    <row r="20" spans="2:15" ht="27.6" x14ac:dyDescent="0.45">
      <c r="C20" s="5" t="s">
        <v>13</v>
      </c>
      <c r="H20" s="5" t="s">
        <v>16</v>
      </c>
    </row>
    <row r="31" spans="2:15" ht="27.6" x14ac:dyDescent="0.45">
      <c r="C31" s="14" t="s">
        <v>15</v>
      </c>
      <c r="D31" s="6">
        <f>(D17*E17-C17*F17)/(G19*E17-C17^2)</f>
        <v>-93.469647886027715</v>
      </c>
      <c r="H31" s="14" t="s">
        <v>17</v>
      </c>
      <c r="I31" s="6">
        <f>(G19*F17-C17*D17)/(G19*E17-C17^2)</f>
        <v>0.12963457208243603</v>
      </c>
    </row>
    <row r="34" spans="3:9" ht="27.6" x14ac:dyDescent="0.45">
      <c r="C34" s="14" t="s">
        <v>15</v>
      </c>
      <c r="D34" s="5">
        <f>INTERCEPT(D4:D16,C4:C16)</f>
        <v>-93.46964788602773</v>
      </c>
      <c r="H34" s="13" t="s">
        <v>17</v>
      </c>
      <c r="I34" s="6">
        <f>SLOPE(D4:D16,C4:C16)</f>
        <v>0.12963457208243603</v>
      </c>
    </row>
    <row r="35" spans="3:9" ht="27.6" x14ac:dyDescent="0.45">
      <c r="C35" s="14"/>
      <c r="D35" s="5"/>
      <c r="H35" s="13"/>
      <c r="I35" s="6"/>
    </row>
    <row r="38" spans="3:9" x14ac:dyDescent="0.25">
      <c r="D38" s="17" t="s">
        <v>32</v>
      </c>
      <c r="E38">
        <f>K17/L17</f>
        <v>0.49991174756100948</v>
      </c>
      <c r="F38" s="17" t="s">
        <v>33</v>
      </c>
    </row>
    <row r="40" spans="3:9" x14ac:dyDescent="0.25">
      <c r="D40" s="17" t="s">
        <v>32</v>
      </c>
      <c r="E40">
        <f>RSQ(D4:D16,C4:C16)</f>
        <v>0.49991174756100959</v>
      </c>
      <c r="F40" s="17" t="s">
        <v>34</v>
      </c>
    </row>
    <row r="42" spans="3:9" ht="15.6" x14ac:dyDescent="0.35">
      <c r="D42" s="17" t="s">
        <v>35</v>
      </c>
      <c r="E42">
        <f>SQRT(J17/(n-2))</f>
        <v>61.904319755200994</v>
      </c>
      <c r="F42" s="17" t="s">
        <v>36</v>
      </c>
    </row>
    <row r="44" spans="3:9" ht="15.6" x14ac:dyDescent="0.35">
      <c r="D44" s="17" t="s">
        <v>35</v>
      </c>
      <c r="E44">
        <f>STEYX(D4:D16,C4:C16)</f>
        <v>61.904319755200987</v>
      </c>
      <c r="F44" s="17" t="s">
        <v>37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2</xdr:col>
                <xdr:colOff>22860</xdr:colOff>
                <xdr:row>20</xdr:row>
                <xdr:rowOff>76200</xdr:rowOff>
              </from>
              <to>
                <xdr:col>6</xdr:col>
                <xdr:colOff>525780</xdr:colOff>
                <xdr:row>28</xdr:row>
                <xdr:rowOff>7620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6</xdr:col>
                <xdr:colOff>1028700</xdr:colOff>
                <xdr:row>20</xdr:row>
                <xdr:rowOff>22860</xdr:rowOff>
              </from>
              <to>
                <xdr:col>10</xdr:col>
                <xdr:colOff>472440</xdr:colOff>
                <xdr:row>28</xdr:row>
                <xdr:rowOff>76200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</vt:lpstr>
      <vt:lpstr>n</vt:lpstr>
    </vt:vector>
  </TitlesOfParts>
  <Company>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Mriani</cp:lastModifiedBy>
  <dcterms:created xsi:type="dcterms:W3CDTF">2005-03-04T14:41:32Z</dcterms:created>
  <dcterms:modified xsi:type="dcterms:W3CDTF">2019-03-12T14:26:21Z</dcterms:modified>
</cp:coreProperties>
</file>