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2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gian/Dropbox/Area accademica/Corsi/ADA/esercizi/"/>
    </mc:Choice>
  </mc:AlternateContent>
  <xr:revisionPtr revIDLastSave="0" documentId="13_ncr:1_{40FD429F-950D-DD49-AC87-C4B6BCB83E3E}" xr6:coauthVersionLast="47" xr6:coauthVersionMax="47" xr10:uidLastSave="{00000000-0000-0000-0000-000000000000}"/>
  <bookViews>
    <workbookView xWindow="0" yWindow="760" windowWidth="28820" windowHeight="19020" activeTab="1" xr2:uid="{00000000-000D-0000-FFFF-FFFF00000000}"/>
  </bookViews>
  <sheets>
    <sheet name="Varianze note" sheetId="3" r:id="rId1"/>
    <sheet name="Varianze ignote ma uguali" sheetId="4" r:id="rId2"/>
    <sheet name="Varianze ignote e diverse" sheetId="1" r:id="rId3"/>
    <sheet name="Test varianze" sheetId="5" r:id="rId4"/>
    <sheet name="Campioni appaiati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5" l="1"/>
  <c r="F4" i="5"/>
  <c r="F2" i="5"/>
  <c r="F1" i="5"/>
  <c r="H25" i="4"/>
  <c r="H27" i="4"/>
  <c r="J26" i="3"/>
  <c r="H26" i="1"/>
  <c r="H17" i="4"/>
  <c r="I17" i="4"/>
  <c r="H22" i="4"/>
  <c r="H18" i="4"/>
  <c r="H19" i="4"/>
  <c r="I18" i="4"/>
  <c r="I19" i="4"/>
  <c r="H21" i="4"/>
  <c r="H23" i="4"/>
  <c r="H24" i="4"/>
  <c r="H26" i="4"/>
  <c r="I19" i="3"/>
  <c r="J19" i="3"/>
  <c r="J23" i="3"/>
  <c r="I21" i="3"/>
  <c r="J21" i="3"/>
  <c r="J24" i="3"/>
  <c r="J25" i="3"/>
  <c r="J20" i="3"/>
  <c r="I20" i="3"/>
  <c r="D2" i="2"/>
  <c r="D3" i="2"/>
  <c r="D4" i="2"/>
  <c r="D5" i="2"/>
  <c r="D6" i="2"/>
  <c r="D7" i="2"/>
  <c r="D8" i="2"/>
  <c r="D9" i="2"/>
  <c r="D10" i="2"/>
  <c r="G22" i="2"/>
  <c r="G20" i="2"/>
  <c r="G23" i="2"/>
  <c r="G25" i="2"/>
  <c r="G26" i="2"/>
  <c r="H18" i="2"/>
  <c r="H19" i="2"/>
  <c r="G21" i="2"/>
  <c r="G19" i="2"/>
  <c r="G18" i="2"/>
  <c r="H34" i="4"/>
  <c r="H32" i="4"/>
  <c r="H34" i="1"/>
  <c r="H32" i="1"/>
  <c r="H28" i="1"/>
  <c r="I19" i="1"/>
  <c r="H19" i="1"/>
  <c r="I18" i="1"/>
  <c r="H25" i="1"/>
  <c r="H18" i="1"/>
  <c r="I17" i="1"/>
  <c r="H17" i="1"/>
  <c r="H21" i="1"/>
  <c r="H22" i="1"/>
  <c r="H24" i="1"/>
  <c r="H27" i="1"/>
  <c r="H29" i="1"/>
</calcChain>
</file>

<file path=xl/sharedStrings.xml><?xml version="1.0" encoding="utf-8"?>
<sst xmlns="http://schemas.openxmlformats.org/spreadsheetml/2006/main" count="128" uniqueCount="57">
  <si>
    <t>Test t: due campioni assumendo varianze diverse</t>
  </si>
  <si>
    <t>Media</t>
  </si>
  <si>
    <t>Varianza</t>
  </si>
  <si>
    <t>Osservazioni</t>
  </si>
  <si>
    <t>Differenza ipotizzata per le medie</t>
  </si>
  <si>
    <t>gdl</t>
  </si>
  <si>
    <t>Stat t</t>
  </si>
  <si>
    <t>P(T&lt;=t) una coda</t>
  </si>
  <si>
    <t>t critico una coda</t>
  </si>
  <si>
    <t>P(T&lt;=t) due code</t>
  </si>
  <si>
    <t>t critico due code</t>
  </si>
  <si>
    <t>Età vincitori</t>
  </si>
  <si>
    <t>Età non vincitori</t>
  </si>
  <si>
    <t>Svolgimento manuale</t>
  </si>
  <si>
    <t>\hat sigma (media1-media2)</t>
  </si>
  <si>
    <t>(media1-media2)</t>
  </si>
  <si>
    <t>gdf=</t>
  </si>
  <si>
    <t>p value stat t</t>
  </si>
  <si>
    <t>a=s1^2/n1</t>
  </si>
  <si>
    <t>b=s2^2/n2</t>
  </si>
  <si>
    <t>Varianza campionaria (s^2)</t>
  </si>
  <si>
    <t>pvalue tramite la funzione TEST.T</t>
  </si>
  <si>
    <t>pvalue tramite la funzione TESTT</t>
  </si>
  <si>
    <t>Test t: due campioni assumendo uguale varianza</t>
  </si>
  <si>
    <t>Varianza complessiva</t>
  </si>
  <si>
    <t>varianza pooled</t>
  </si>
  <si>
    <t xml:space="preserve">Prima </t>
  </si>
  <si>
    <t>Dopo</t>
  </si>
  <si>
    <t>Test t: due campioni accoppiati per medie</t>
  </si>
  <si>
    <t>Correlazione di Pearson</t>
  </si>
  <si>
    <t>Diff media osservata</t>
  </si>
  <si>
    <t>Diff</t>
  </si>
  <si>
    <t>e.s. Diff</t>
  </si>
  <si>
    <t>P(T&lt;=t) una coda =pvalue</t>
  </si>
  <si>
    <t>Due campioni sono dipendenti quando i punteggi dei due gruppi sono collegati in qualche modo.</t>
  </si>
  <si>
    <t>Ad es. lo stesso gruppo e' stato testato due volte sulla stessa variabile e ci interessa misurare il cambiamento tra prima e dopo.</t>
  </si>
  <si>
    <t>CORDA 1</t>
  </si>
  <si>
    <t>CORDA 2</t>
  </si>
  <si>
    <t>VAR1=</t>
  </si>
  <si>
    <t>VAR2=</t>
  </si>
  <si>
    <t>Medie</t>
  </si>
  <si>
    <t>Varianze note a priori</t>
  </si>
  <si>
    <t>Varianze</t>
  </si>
  <si>
    <t>Test z: due campioni per medie</t>
  </si>
  <si>
    <t>Varianza nota</t>
  </si>
  <si>
    <t>z</t>
  </si>
  <si>
    <t>P(Z&lt;=z) una coda</t>
  </si>
  <si>
    <t>z critico una coda</t>
  </si>
  <si>
    <t>P(Z&lt;=z) due code</t>
  </si>
  <si>
    <t>z critico due code</t>
  </si>
  <si>
    <t>Ossevazioni</t>
  </si>
  <si>
    <t>Diff medie</t>
  </si>
  <si>
    <t>p-value una coda</t>
  </si>
  <si>
    <t>Var non vinc</t>
  </si>
  <si>
    <t>Var vinc</t>
  </si>
  <si>
    <t>F</t>
  </si>
  <si>
    <t>non posso rifiutare H0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</si>
</sst>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"/>
    <numFmt numFmtId="165" formatCode="0.0000000000"/>
  </numFmts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/>
    <xf numFmtId="165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zoomScaleNormal="100" zoomScalePageLayoutView="150" workbookViewId="0">
      <selection activeCell="H23" sqref="H23"/>
    </sheetView>
  </sheetViews>
  <sheetFormatPr baseColWidth="10" defaultColWidth="1.83203125" defaultRowHeight="15" x14ac:dyDescent="0.2"/>
  <cols>
    <col min="1" max="2" width="7.83203125" bestFit="1" customWidth="1"/>
    <col min="5" max="5" width="17.83203125" bestFit="1" customWidth="1"/>
    <col min="6" max="6" width="6.6640625" bestFit="1" customWidth="1"/>
    <col min="8" max="8" width="27.33203125" bestFit="1" customWidth="1"/>
    <col min="9" max="10" width="12.33203125" bestFit="1" customWidth="1"/>
    <col min="11" max="11" width="12.1640625" bestFit="1" customWidth="1"/>
  </cols>
  <sheetData>
    <row r="1" spans="1:10" x14ac:dyDescent="0.2">
      <c r="A1" t="s">
        <v>36</v>
      </c>
      <c r="B1" t="s">
        <v>37</v>
      </c>
    </row>
    <row r="2" spans="1:10" x14ac:dyDescent="0.2">
      <c r="A2">
        <v>157.33000000000001</v>
      </c>
      <c r="B2">
        <v>189.79</v>
      </c>
    </row>
    <row r="3" spans="1:10" x14ac:dyDescent="0.2">
      <c r="A3">
        <v>158.82</v>
      </c>
      <c r="B3">
        <v>176.42</v>
      </c>
      <c r="H3" t="s">
        <v>43</v>
      </c>
    </row>
    <row r="4" spans="1:10" ht="16" thickBot="1" x14ac:dyDescent="0.25">
      <c r="A4">
        <v>175.2</v>
      </c>
      <c r="B4">
        <v>192.55</v>
      </c>
      <c r="E4" t="s">
        <v>41</v>
      </c>
    </row>
    <row r="5" spans="1:10" x14ac:dyDescent="0.2">
      <c r="A5">
        <v>197.98</v>
      </c>
      <c r="B5">
        <v>196.24</v>
      </c>
      <c r="H5" s="2"/>
      <c r="I5" s="2" t="s">
        <v>36</v>
      </c>
      <c r="J5" s="2" t="s">
        <v>37</v>
      </c>
    </row>
    <row r="6" spans="1:10" x14ac:dyDescent="0.2">
      <c r="A6">
        <v>163.91</v>
      </c>
      <c r="B6">
        <v>210.64</v>
      </c>
      <c r="E6" t="s">
        <v>38</v>
      </c>
      <c r="F6">
        <v>248.11</v>
      </c>
      <c r="H6" t="s">
        <v>1</v>
      </c>
      <c r="I6">
        <v>174.56038461538461</v>
      </c>
      <c r="J6">
        <v>185.26000000000005</v>
      </c>
    </row>
    <row r="7" spans="1:10" x14ac:dyDescent="0.2">
      <c r="A7">
        <v>180.8</v>
      </c>
      <c r="B7">
        <v>182.43</v>
      </c>
      <c r="E7" t="s">
        <v>39</v>
      </c>
      <c r="F7">
        <v>298.26</v>
      </c>
      <c r="H7" t="s">
        <v>44</v>
      </c>
      <c r="I7">
        <v>248.11</v>
      </c>
      <c r="J7">
        <v>298.36</v>
      </c>
    </row>
    <row r="8" spans="1:10" x14ac:dyDescent="0.2">
      <c r="A8">
        <v>171.96</v>
      </c>
      <c r="B8">
        <v>153.65</v>
      </c>
      <c r="H8" t="s">
        <v>3</v>
      </c>
      <c r="I8">
        <v>26</v>
      </c>
      <c r="J8">
        <v>35</v>
      </c>
    </row>
    <row r="9" spans="1:10" x14ac:dyDescent="0.2">
      <c r="A9">
        <v>191.84</v>
      </c>
      <c r="B9">
        <v>172.87</v>
      </c>
      <c r="H9" t="s">
        <v>4</v>
      </c>
      <c r="J9">
        <v>0</v>
      </c>
    </row>
    <row r="10" spans="1:10" x14ac:dyDescent="0.2">
      <c r="A10">
        <v>159.18</v>
      </c>
      <c r="B10">
        <v>205.35</v>
      </c>
      <c r="H10" t="s">
        <v>45</v>
      </c>
      <c r="I10">
        <v>-2.5172246412584318</v>
      </c>
    </row>
    <row r="11" spans="1:10" x14ac:dyDescent="0.2">
      <c r="A11">
        <v>175.78</v>
      </c>
      <c r="B11">
        <v>169.43</v>
      </c>
      <c r="H11" t="s">
        <v>46</v>
      </c>
      <c r="I11">
        <v>5.9141693318141009E-3</v>
      </c>
    </row>
    <row r="12" spans="1:10" x14ac:dyDescent="0.2">
      <c r="A12">
        <v>183.48</v>
      </c>
      <c r="B12">
        <v>199.52</v>
      </c>
      <c r="H12" t="s">
        <v>47</v>
      </c>
      <c r="I12">
        <v>1.6448536269514715</v>
      </c>
    </row>
    <row r="13" spans="1:10" x14ac:dyDescent="0.2">
      <c r="A13">
        <v>191.59</v>
      </c>
      <c r="B13">
        <v>187.14</v>
      </c>
      <c r="H13" t="s">
        <v>48</v>
      </c>
      <c r="I13">
        <v>1.1828338663628202E-2</v>
      </c>
    </row>
    <row r="14" spans="1:10" ht="16" thickBot="1" x14ac:dyDescent="0.25">
      <c r="A14">
        <v>198.15</v>
      </c>
      <c r="B14">
        <v>206.56</v>
      </c>
      <c r="H14" s="1" t="s">
        <v>49</v>
      </c>
      <c r="I14" s="1">
        <v>1.9599639845400536</v>
      </c>
      <c r="J14" s="1"/>
    </row>
    <row r="15" spans="1:10" x14ac:dyDescent="0.2">
      <c r="A15">
        <v>176.57</v>
      </c>
      <c r="B15">
        <v>156.28</v>
      </c>
    </row>
    <row r="16" spans="1:10" x14ac:dyDescent="0.2">
      <c r="A16">
        <v>153.22</v>
      </c>
      <c r="B16">
        <v>182.37</v>
      </c>
    </row>
    <row r="17" spans="1:11" x14ac:dyDescent="0.2">
      <c r="A17">
        <v>164.31</v>
      </c>
      <c r="B17">
        <v>167.42</v>
      </c>
    </row>
    <row r="18" spans="1:11" x14ac:dyDescent="0.2">
      <c r="A18">
        <v>159.59</v>
      </c>
      <c r="B18">
        <v>228.34</v>
      </c>
      <c r="I18" t="s">
        <v>36</v>
      </c>
      <c r="J18" t="s">
        <v>37</v>
      </c>
    </row>
    <row r="19" spans="1:11" x14ac:dyDescent="0.2">
      <c r="A19">
        <v>210.09</v>
      </c>
      <c r="B19">
        <v>197.51</v>
      </c>
      <c r="H19" t="s">
        <v>40</v>
      </c>
      <c r="I19">
        <f>AVERAGE(A2:A27)</f>
        <v>174.56038461538461</v>
      </c>
      <c r="J19">
        <f>AVERAGE(B2:B36)</f>
        <v>185.26000000000005</v>
      </c>
    </row>
    <row r="20" spans="1:11" x14ac:dyDescent="0.2">
      <c r="A20">
        <v>166.19</v>
      </c>
      <c r="B20">
        <v>205.71</v>
      </c>
      <c r="H20" t="s">
        <v>42</v>
      </c>
      <c r="I20">
        <f>_xlfn.VAR.S(A2:A27)</f>
        <v>246.46415584615389</v>
      </c>
      <c r="J20">
        <f>_xlfn.VAR.S(B2:B36)</f>
        <v>296.72984705882351</v>
      </c>
    </row>
    <row r="21" spans="1:11" x14ac:dyDescent="0.2">
      <c r="A21">
        <v>186.37</v>
      </c>
      <c r="B21">
        <v>169.64</v>
      </c>
      <c r="H21" t="s">
        <v>50</v>
      </c>
      <c r="I21">
        <f>COUNT(A2:A27)</f>
        <v>26</v>
      </c>
      <c r="J21">
        <f>COUNT(B2:B36)</f>
        <v>35</v>
      </c>
    </row>
    <row r="22" spans="1:11" x14ac:dyDescent="0.2">
      <c r="A22">
        <v>172.45</v>
      </c>
      <c r="B22">
        <v>178.36</v>
      </c>
      <c r="H22" t="s">
        <v>4</v>
      </c>
      <c r="J22">
        <v>0</v>
      </c>
    </row>
    <row r="23" spans="1:11" x14ac:dyDescent="0.2">
      <c r="A23">
        <v>188.45</v>
      </c>
      <c r="B23">
        <v>181.27</v>
      </c>
      <c r="H23" t="s">
        <v>51</v>
      </c>
      <c r="J23">
        <f>I19-J19</f>
        <v>-10.699615384615441</v>
      </c>
    </row>
    <row r="24" spans="1:11" x14ac:dyDescent="0.2">
      <c r="A24">
        <v>163.98</v>
      </c>
      <c r="B24">
        <v>201.56</v>
      </c>
      <c r="H24" t="s">
        <v>14</v>
      </c>
      <c r="J24">
        <f>SQRT(F6/I21+F7/J21)</f>
        <v>4.2502242991878196</v>
      </c>
    </row>
    <row r="25" spans="1:11" x14ac:dyDescent="0.2">
      <c r="A25">
        <v>154.55000000000001</v>
      </c>
      <c r="B25">
        <v>181.19</v>
      </c>
      <c r="H25" t="s">
        <v>45</v>
      </c>
      <c r="J25">
        <f>J23/J24</f>
        <v>-2.517423700829164</v>
      </c>
    </row>
    <row r="26" spans="1:11" x14ac:dyDescent="0.2">
      <c r="A26">
        <v>154.25</v>
      </c>
      <c r="B26">
        <v>195.68</v>
      </c>
      <c r="H26" t="s">
        <v>52</v>
      </c>
      <c r="J26">
        <f>_xlfn.NORM.S.DIST(J25,1)</f>
        <v>5.9108285491340342E-3</v>
      </c>
      <c r="K26" s="5"/>
    </row>
    <row r="27" spans="1:11" x14ac:dyDescent="0.2">
      <c r="A27">
        <v>182.53</v>
      </c>
      <c r="B27">
        <v>154.93</v>
      </c>
    </row>
    <row r="28" spans="1:11" x14ac:dyDescent="0.2">
      <c r="B28">
        <v>180.06</v>
      </c>
    </row>
    <row r="29" spans="1:11" x14ac:dyDescent="0.2">
      <c r="B29">
        <v>173.11</v>
      </c>
    </row>
    <row r="30" spans="1:11" x14ac:dyDescent="0.2">
      <c r="B30">
        <v>161.96</v>
      </c>
    </row>
    <row r="31" spans="1:11" x14ac:dyDescent="0.2">
      <c r="B31">
        <v>192.82</v>
      </c>
    </row>
    <row r="32" spans="1:11" x14ac:dyDescent="0.2">
      <c r="B32">
        <v>189.47</v>
      </c>
    </row>
    <row r="33" spans="2:2" x14ac:dyDescent="0.2">
      <c r="B33">
        <v>185.8</v>
      </c>
    </row>
    <row r="34" spans="2:2" x14ac:dyDescent="0.2">
      <c r="B34">
        <v>165.56</v>
      </c>
    </row>
    <row r="35" spans="2:2" x14ac:dyDescent="0.2">
      <c r="B35">
        <v>201.99</v>
      </c>
    </row>
    <row r="36" spans="2:2" x14ac:dyDescent="0.2">
      <c r="B36">
        <v>190.48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tabSelected="1" workbookViewId="0">
      <selection activeCell="H44" sqref="H44"/>
    </sheetView>
  </sheetViews>
  <sheetFormatPr baseColWidth="10" defaultColWidth="8.83203125" defaultRowHeight="15" x14ac:dyDescent="0.2"/>
  <cols>
    <col min="1" max="1" width="6.83203125" bestFit="1" customWidth="1"/>
    <col min="2" max="2" width="2.33203125" customWidth="1"/>
    <col min="3" max="3" width="5.1640625" bestFit="1" customWidth="1"/>
    <col min="4" max="5" width="2.33203125" customWidth="1"/>
    <col min="6" max="6" width="2.6640625" customWidth="1"/>
    <col min="7" max="7" width="37.83203125" bestFit="1" customWidth="1"/>
    <col min="8" max="8" width="16.6640625" bestFit="1" customWidth="1"/>
    <col min="9" max="9" width="10.6640625" bestFit="1" customWidth="1"/>
  </cols>
  <sheetData>
    <row r="1" spans="1:9" x14ac:dyDescent="0.2">
      <c r="A1" t="s">
        <v>12</v>
      </c>
      <c r="C1" t="s">
        <v>11</v>
      </c>
      <c r="G1" t="s">
        <v>23</v>
      </c>
    </row>
    <row r="2" spans="1:9" ht="16" thickBot="1" x14ac:dyDescent="0.25">
      <c r="A2">
        <v>34</v>
      </c>
      <c r="C2">
        <v>27</v>
      </c>
    </row>
    <row r="3" spans="1:9" x14ac:dyDescent="0.2">
      <c r="A3">
        <v>37</v>
      </c>
      <c r="C3">
        <v>33</v>
      </c>
      <c r="G3" s="2"/>
      <c r="H3" s="2" t="s">
        <v>12</v>
      </c>
      <c r="I3" s="2" t="s">
        <v>11</v>
      </c>
    </row>
    <row r="4" spans="1:9" x14ac:dyDescent="0.2">
      <c r="A4">
        <v>37</v>
      </c>
      <c r="C4">
        <v>36</v>
      </c>
      <c r="G4" t="s">
        <v>1</v>
      </c>
      <c r="H4">
        <v>46.956521739130437</v>
      </c>
      <c r="I4">
        <v>43.93333333333333</v>
      </c>
    </row>
    <row r="5" spans="1:9" x14ac:dyDescent="0.2">
      <c r="A5">
        <v>38</v>
      </c>
      <c r="C5">
        <v>37</v>
      </c>
      <c r="G5" t="s">
        <v>2</v>
      </c>
      <c r="H5">
        <v>52.134387351778557</v>
      </c>
      <c r="I5">
        <v>34.616091954023055</v>
      </c>
    </row>
    <row r="6" spans="1:9" x14ac:dyDescent="0.2">
      <c r="A6">
        <v>41</v>
      </c>
      <c r="C6">
        <v>38</v>
      </c>
      <c r="G6" t="s">
        <v>3</v>
      </c>
      <c r="H6">
        <v>23</v>
      </c>
      <c r="I6">
        <v>30</v>
      </c>
    </row>
    <row r="7" spans="1:9" x14ac:dyDescent="0.2">
      <c r="A7">
        <v>42</v>
      </c>
      <c r="C7">
        <v>38</v>
      </c>
      <c r="G7" t="s">
        <v>24</v>
      </c>
      <c r="H7">
        <v>42.173003694231312</v>
      </c>
    </row>
    <row r="8" spans="1:9" x14ac:dyDescent="0.2">
      <c r="A8">
        <v>43</v>
      </c>
      <c r="C8">
        <v>39</v>
      </c>
      <c r="G8" t="s">
        <v>4</v>
      </c>
      <c r="H8">
        <v>0</v>
      </c>
    </row>
    <row r="9" spans="1:9" x14ac:dyDescent="0.2">
      <c r="A9">
        <v>44</v>
      </c>
      <c r="C9">
        <v>42</v>
      </c>
      <c r="G9" t="s">
        <v>5</v>
      </c>
      <c r="H9">
        <v>51</v>
      </c>
    </row>
    <row r="10" spans="1:9" x14ac:dyDescent="0.2">
      <c r="A10">
        <v>44</v>
      </c>
      <c r="C10">
        <v>42</v>
      </c>
      <c r="G10" t="s">
        <v>6</v>
      </c>
      <c r="H10">
        <v>1.6797109638155425</v>
      </c>
    </row>
    <row r="11" spans="1:9" x14ac:dyDescent="0.2">
      <c r="A11">
        <v>45</v>
      </c>
      <c r="C11">
        <v>43</v>
      </c>
      <c r="G11" t="s">
        <v>7</v>
      </c>
      <c r="H11">
        <v>4.9565147244121283E-2</v>
      </c>
    </row>
    <row r="12" spans="1:9" x14ac:dyDescent="0.2">
      <c r="A12">
        <v>45</v>
      </c>
      <c r="C12">
        <v>43</v>
      </c>
      <c r="G12" t="s">
        <v>8</v>
      </c>
      <c r="H12">
        <v>1.6752849504249088</v>
      </c>
    </row>
    <row r="13" spans="1:9" x14ac:dyDescent="0.2">
      <c r="A13">
        <v>45</v>
      </c>
      <c r="C13">
        <v>44</v>
      </c>
      <c r="G13" t="s">
        <v>9</v>
      </c>
      <c r="H13">
        <v>9.9130294488242565E-2</v>
      </c>
    </row>
    <row r="14" spans="1:9" ht="16" thickBot="1" x14ac:dyDescent="0.25">
      <c r="A14">
        <v>46</v>
      </c>
      <c r="C14">
        <v>44</v>
      </c>
      <c r="G14" s="1" t="s">
        <v>10</v>
      </c>
      <c r="H14" s="1">
        <v>2.007583770315835</v>
      </c>
    </row>
    <row r="15" spans="1:9" ht="16" thickBot="1" x14ac:dyDescent="0.25">
      <c r="A15">
        <v>48</v>
      </c>
      <c r="C15">
        <v>44</v>
      </c>
    </row>
    <row r="16" spans="1:9" x14ac:dyDescent="0.2">
      <c r="A16">
        <v>49</v>
      </c>
      <c r="C16">
        <v>45</v>
      </c>
      <c r="G16" t="s">
        <v>13</v>
      </c>
      <c r="H16" s="2" t="s">
        <v>12</v>
      </c>
      <c r="I16" s="2" t="s">
        <v>11</v>
      </c>
    </row>
    <row r="17" spans="1:9" x14ac:dyDescent="0.2">
      <c r="A17">
        <v>53</v>
      </c>
      <c r="C17">
        <v>45</v>
      </c>
      <c r="G17" t="s">
        <v>1</v>
      </c>
      <c r="H17">
        <f>AVERAGE(A2:A24)</f>
        <v>46.956521739130437</v>
      </c>
      <c r="I17">
        <f>AVERAGE(C2:C31)</f>
        <v>43.93333333333333</v>
      </c>
    </row>
    <row r="18" spans="1:9" x14ac:dyDescent="0.2">
      <c r="A18">
        <v>53</v>
      </c>
      <c r="C18">
        <v>45</v>
      </c>
      <c r="G18" t="s">
        <v>20</v>
      </c>
      <c r="H18">
        <f>_xlfn.VAR.S(A2:A24)</f>
        <v>52.134387351778557</v>
      </c>
      <c r="I18">
        <f>_xlfn.VAR.S(C2:C31)</f>
        <v>34.616091954023055</v>
      </c>
    </row>
    <row r="19" spans="1:9" x14ac:dyDescent="0.2">
      <c r="A19">
        <v>54</v>
      </c>
      <c r="C19">
        <v>45</v>
      </c>
      <c r="G19" t="s">
        <v>3</v>
      </c>
      <c r="H19">
        <f>COUNT(A2:A24)</f>
        <v>23</v>
      </c>
      <c r="I19">
        <f>COUNT(C2:C31)</f>
        <v>30</v>
      </c>
    </row>
    <row r="20" spans="1:9" x14ac:dyDescent="0.2">
      <c r="A20">
        <v>54</v>
      </c>
      <c r="C20">
        <v>46</v>
      </c>
      <c r="G20" t="s">
        <v>4</v>
      </c>
      <c r="H20">
        <v>0</v>
      </c>
    </row>
    <row r="21" spans="1:9" x14ac:dyDescent="0.2">
      <c r="A21">
        <v>55</v>
      </c>
      <c r="C21">
        <v>46</v>
      </c>
      <c r="G21" t="s">
        <v>25</v>
      </c>
      <c r="H21">
        <f>(H18*(H19-1)+I18*(I19-1))/(H19+I19-2)</f>
        <v>42.173003694231312</v>
      </c>
    </row>
    <row r="22" spans="1:9" x14ac:dyDescent="0.2">
      <c r="A22">
        <v>56</v>
      </c>
      <c r="C22">
        <v>47</v>
      </c>
      <c r="G22" t="s">
        <v>15</v>
      </c>
      <c r="H22">
        <f>H17-I17</f>
        <v>3.0231884057971072</v>
      </c>
    </row>
    <row r="23" spans="1:9" x14ac:dyDescent="0.2">
      <c r="A23">
        <v>57</v>
      </c>
      <c r="C23">
        <v>47</v>
      </c>
      <c r="G23" t="s">
        <v>14</v>
      </c>
      <c r="H23">
        <f>SQRT(H21)*SQRT(1/H19+1/I19)</f>
        <v>1.7998265599992227</v>
      </c>
    </row>
    <row r="24" spans="1:9" x14ac:dyDescent="0.2">
      <c r="A24">
        <v>60</v>
      </c>
      <c r="C24">
        <v>48</v>
      </c>
      <c r="G24" t="s">
        <v>5</v>
      </c>
      <c r="H24">
        <f>H19+I19-2</f>
        <v>51</v>
      </c>
    </row>
    <row r="25" spans="1:9" x14ac:dyDescent="0.2">
      <c r="C25">
        <v>48</v>
      </c>
      <c r="G25" t="s">
        <v>6</v>
      </c>
      <c r="H25">
        <f>H22/H23</f>
        <v>1.6797109638155427</v>
      </c>
    </row>
    <row r="26" spans="1:9" x14ac:dyDescent="0.2">
      <c r="C26">
        <v>49</v>
      </c>
      <c r="G26" t="s">
        <v>7</v>
      </c>
      <c r="H26">
        <f>TINV(0.1,51)</f>
        <v>1.6752849504249088</v>
      </c>
    </row>
    <row r="27" spans="1:9" x14ac:dyDescent="0.2">
      <c r="C27">
        <v>49</v>
      </c>
      <c r="G27" t="s">
        <v>17</v>
      </c>
      <c r="H27" s="4">
        <f>1-_xlfn.T.DIST(H25,H24,1)</f>
        <v>4.956514724412131E-2</v>
      </c>
    </row>
    <row r="28" spans="1:9" x14ac:dyDescent="0.2">
      <c r="C28">
        <v>51</v>
      </c>
    </row>
    <row r="29" spans="1:9" x14ac:dyDescent="0.2">
      <c r="C29">
        <v>51</v>
      </c>
    </row>
    <row r="30" spans="1:9" x14ac:dyDescent="0.2">
      <c r="C30">
        <v>52</v>
      </c>
    </row>
    <row r="31" spans="1:9" x14ac:dyDescent="0.2">
      <c r="C31">
        <v>54</v>
      </c>
    </row>
    <row r="32" spans="1:9" x14ac:dyDescent="0.2">
      <c r="G32" t="s">
        <v>22</v>
      </c>
      <c r="H32">
        <f>_xlfn.T.TEST(A2:A24,C2:C31,1,2)</f>
        <v>4.9565147244121283E-2</v>
      </c>
    </row>
    <row r="34" spans="7:8" x14ac:dyDescent="0.2">
      <c r="G34" t="s">
        <v>21</v>
      </c>
      <c r="H34">
        <f>TTEST(A2:A24,C2:C31,1,2)</f>
        <v>4.9565147244121283E-2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4"/>
  <sheetViews>
    <sheetView workbookViewId="0">
      <selection sqref="A1:C1048576"/>
    </sheetView>
  </sheetViews>
  <sheetFormatPr baseColWidth="10" defaultColWidth="8.83203125" defaultRowHeight="15" x14ac:dyDescent="0.2"/>
  <cols>
    <col min="7" max="7" width="28.6640625" customWidth="1"/>
    <col min="8" max="8" width="15.6640625" customWidth="1"/>
    <col min="9" max="9" width="10.83203125" customWidth="1"/>
  </cols>
  <sheetData>
    <row r="1" spans="1:9" x14ac:dyDescent="0.2">
      <c r="A1" t="s">
        <v>12</v>
      </c>
      <c r="C1" t="s">
        <v>11</v>
      </c>
      <c r="G1" t="s">
        <v>0</v>
      </c>
    </row>
    <row r="2" spans="1:9" ht="16" thickBot="1" x14ac:dyDescent="0.25">
      <c r="A2">
        <v>34</v>
      </c>
      <c r="C2">
        <v>27</v>
      </c>
    </row>
    <row r="3" spans="1:9" ht="16" x14ac:dyDescent="0.2">
      <c r="A3">
        <v>37</v>
      </c>
      <c r="C3">
        <v>33</v>
      </c>
      <c r="G3" s="2"/>
      <c r="H3" s="3" t="s">
        <v>12</v>
      </c>
      <c r="I3" s="3" t="s">
        <v>11</v>
      </c>
    </row>
    <row r="4" spans="1:9" x14ac:dyDescent="0.2">
      <c r="A4">
        <v>37</v>
      </c>
      <c r="C4">
        <v>36</v>
      </c>
      <c r="G4" t="s">
        <v>1</v>
      </c>
      <c r="H4">
        <v>46.956521739130437</v>
      </c>
      <c r="I4">
        <v>43.93333333333333</v>
      </c>
    </row>
    <row r="5" spans="1:9" x14ac:dyDescent="0.2">
      <c r="A5">
        <v>38</v>
      </c>
      <c r="C5">
        <v>37</v>
      </c>
      <c r="G5" t="s">
        <v>2</v>
      </c>
      <c r="H5">
        <v>52.134387351778557</v>
      </c>
      <c r="I5">
        <v>34.616091954023055</v>
      </c>
    </row>
    <row r="6" spans="1:9" x14ac:dyDescent="0.2">
      <c r="A6">
        <v>41</v>
      </c>
      <c r="C6">
        <v>38</v>
      </c>
      <c r="G6" t="s">
        <v>3</v>
      </c>
      <c r="H6">
        <v>23</v>
      </c>
      <c r="I6">
        <v>30</v>
      </c>
    </row>
    <row r="7" spans="1:9" x14ac:dyDescent="0.2">
      <c r="A7">
        <v>42</v>
      </c>
      <c r="C7">
        <v>38</v>
      </c>
      <c r="G7" t="s">
        <v>4</v>
      </c>
      <c r="H7">
        <v>0</v>
      </c>
    </row>
    <row r="8" spans="1:9" x14ac:dyDescent="0.2">
      <c r="A8">
        <v>43</v>
      </c>
      <c r="C8">
        <v>39</v>
      </c>
      <c r="G8" t="s">
        <v>5</v>
      </c>
      <c r="H8">
        <v>42</v>
      </c>
    </row>
    <row r="9" spans="1:9" x14ac:dyDescent="0.2">
      <c r="A9">
        <v>44</v>
      </c>
      <c r="C9">
        <v>42</v>
      </c>
      <c r="G9" t="s">
        <v>6</v>
      </c>
      <c r="H9">
        <v>1.6346139316094226</v>
      </c>
    </row>
    <row r="10" spans="1:9" x14ac:dyDescent="0.2">
      <c r="A10">
        <v>44</v>
      </c>
      <c r="C10">
        <v>42</v>
      </c>
      <c r="G10" t="s">
        <v>7</v>
      </c>
      <c r="H10">
        <v>5.4802169021052241E-2</v>
      </c>
    </row>
    <row r="11" spans="1:9" x14ac:dyDescent="0.2">
      <c r="A11">
        <v>45</v>
      </c>
      <c r="C11">
        <v>43</v>
      </c>
      <c r="G11" t="s">
        <v>8</v>
      </c>
      <c r="H11">
        <v>1.6819523574675355</v>
      </c>
    </row>
    <row r="12" spans="1:9" x14ac:dyDescent="0.2">
      <c r="A12">
        <v>45</v>
      </c>
      <c r="C12">
        <v>43</v>
      </c>
      <c r="G12" t="s">
        <v>9</v>
      </c>
      <c r="H12">
        <v>0.10960433804210448</v>
      </c>
    </row>
    <row r="13" spans="1:9" ht="16" thickBot="1" x14ac:dyDescent="0.25">
      <c r="A13">
        <v>45</v>
      </c>
      <c r="C13">
        <v>44</v>
      </c>
      <c r="G13" s="1" t="s">
        <v>10</v>
      </c>
      <c r="H13" s="1">
        <v>2.0180817028184461</v>
      </c>
      <c r="I13" s="1"/>
    </row>
    <row r="14" spans="1:9" x14ac:dyDescent="0.2">
      <c r="A14">
        <v>46</v>
      </c>
      <c r="C14">
        <v>44</v>
      </c>
    </row>
    <row r="15" spans="1:9" x14ac:dyDescent="0.2">
      <c r="A15">
        <v>48</v>
      </c>
      <c r="C15">
        <v>44</v>
      </c>
    </row>
    <row r="16" spans="1:9" ht="16" x14ac:dyDescent="0.2">
      <c r="A16">
        <v>49</v>
      </c>
      <c r="C16">
        <v>45</v>
      </c>
      <c r="G16" t="s">
        <v>13</v>
      </c>
      <c r="H16" s="3" t="s">
        <v>12</v>
      </c>
      <c r="I16" s="3" t="s">
        <v>11</v>
      </c>
    </row>
    <row r="17" spans="1:9" x14ac:dyDescent="0.2">
      <c r="A17">
        <v>53</v>
      </c>
      <c r="C17">
        <v>45</v>
      </c>
      <c r="G17" t="s">
        <v>1</v>
      </c>
      <c r="H17">
        <f>AVERAGE(A2:A24)</f>
        <v>46.956521739130437</v>
      </c>
      <c r="I17">
        <f>AVERAGE(C2:C31)</f>
        <v>43.93333333333333</v>
      </c>
    </row>
    <row r="18" spans="1:9" x14ac:dyDescent="0.2">
      <c r="A18">
        <v>53</v>
      </c>
      <c r="C18">
        <v>45</v>
      </c>
      <c r="G18" t="s">
        <v>20</v>
      </c>
      <c r="H18">
        <f>_xlfn.VAR.S(A2:A24)</f>
        <v>52.134387351778557</v>
      </c>
      <c r="I18">
        <f>_xlfn.VAR.S(C2:C31)</f>
        <v>34.616091954023055</v>
      </c>
    </row>
    <row r="19" spans="1:9" x14ac:dyDescent="0.2">
      <c r="A19">
        <v>54</v>
      </c>
      <c r="C19">
        <v>45</v>
      </c>
      <c r="G19" t="s">
        <v>3</v>
      </c>
      <c r="H19">
        <f>COUNT(A2:A24)</f>
        <v>23</v>
      </c>
      <c r="I19">
        <f>COUNT(C2:C31)</f>
        <v>30</v>
      </c>
    </row>
    <row r="20" spans="1:9" x14ac:dyDescent="0.2">
      <c r="A20">
        <v>54</v>
      </c>
      <c r="C20">
        <v>46</v>
      </c>
      <c r="G20" t="s">
        <v>4</v>
      </c>
      <c r="H20">
        <v>0</v>
      </c>
    </row>
    <row r="21" spans="1:9" x14ac:dyDescent="0.2">
      <c r="A21">
        <v>55</v>
      </c>
      <c r="C21">
        <v>46</v>
      </c>
      <c r="G21" t="s">
        <v>15</v>
      </c>
      <c r="H21">
        <f>H17-I17</f>
        <v>3.0231884057971072</v>
      </c>
    </row>
    <row r="22" spans="1:9" x14ac:dyDescent="0.2">
      <c r="A22">
        <v>56</v>
      </c>
      <c r="C22">
        <v>47</v>
      </c>
      <c r="G22" t="s">
        <v>14</v>
      </c>
      <c r="H22">
        <f>SQRT(H18/H19+I18/I19)</f>
        <v>1.8494816098994762</v>
      </c>
    </row>
    <row r="23" spans="1:9" x14ac:dyDescent="0.2">
      <c r="A23">
        <v>57</v>
      </c>
      <c r="C23">
        <v>47</v>
      </c>
      <c r="G23" t="s">
        <v>5</v>
      </c>
    </row>
    <row r="24" spans="1:9" x14ac:dyDescent="0.2">
      <c r="A24">
        <v>60</v>
      </c>
      <c r="C24">
        <v>48</v>
      </c>
      <c r="G24" t="s">
        <v>18</v>
      </c>
      <c r="H24">
        <f>H18/H19</f>
        <v>2.2667124935555893</v>
      </c>
    </row>
    <row r="25" spans="1:9" x14ac:dyDescent="0.2">
      <c r="C25">
        <v>48</v>
      </c>
      <c r="G25" t="s">
        <v>19</v>
      </c>
      <c r="H25">
        <f>I18/I19</f>
        <v>1.1538697318007685</v>
      </c>
    </row>
    <row r="26" spans="1:9" x14ac:dyDescent="0.2">
      <c r="C26">
        <v>49</v>
      </c>
      <c r="G26" t="s">
        <v>16</v>
      </c>
      <c r="H26">
        <f>ROUND((H24+H25)^2/(H24^2/(H19-1)+H25^2/(I19-1)),0)</f>
        <v>42</v>
      </c>
    </row>
    <row r="27" spans="1:9" x14ac:dyDescent="0.2">
      <c r="C27">
        <v>49</v>
      </c>
      <c r="G27" t="s">
        <v>6</v>
      </c>
      <c r="H27">
        <f>H21/H22</f>
        <v>1.6346139316094226</v>
      </c>
    </row>
    <row r="28" spans="1:9" x14ac:dyDescent="0.2">
      <c r="C28">
        <v>51</v>
      </c>
      <c r="G28" t="s">
        <v>7</v>
      </c>
      <c r="H28">
        <f>TINV(0.1,42)</f>
        <v>1.6819523574675355</v>
      </c>
    </row>
    <row r="29" spans="1:9" x14ac:dyDescent="0.2">
      <c r="C29">
        <v>51</v>
      </c>
      <c r="G29" t="s">
        <v>17</v>
      </c>
      <c r="H29" s="4">
        <f>1-_xlfn.T.DIST(H27,ROUND(H26,0),1)</f>
        <v>5.4802169021052283E-2</v>
      </c>
    </row>
    <row r="30" spans="1:9" x14ac:dyDescent="0.2">
      <c r="C30">
        <v>52</v>
      </c>
    </row>
    <row r="31" spans="1:9" x14ac:dyDescent="0.2">
      <c r="C31">
        <v>54</v>
      </c>
    </row>
    <row r="32" spans="1:9" x14ac:dyDescent="0.2">
      <c r="G32" t="s">
        <v>22</v>
      </c>
      <c r="H32">
        <f>_xlfn.T.TEST(A2:A24,C2:C31,1,3)</f>
        <v>5.4813874920820148E-2</v>
      </c>
    </row>
    <row r="34" spans="7:8" x14ac:dyDescent="0.2">
      <c r="G34" t="s">
        <v>21</v>
      </c>
      <c r="H34">
        <f>TTEST(A2:A24,C2:C31,1,3)</f>
        <v>5.4813874920820148E-2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20241-EBB9-E246-BD29-86BC712E79D8}">
  <dimension ref="A1:G31"/>
  <sheetViews>
    <sheetView workbookViewId="0">
      <selection activeCell="G23" sqref="G23"/>
    </sheetView>
  </sheetViews>
  <sheetFormatPr baseColWidth="10" defaultRowHeight="15" x14ac:dyDescent="0.2"/>
  <sheetData>
    <row r="1" spans="1:7" x14ac:dyDescent="0.2">
      <c r="A1" t="s">
        <v>12</v>
      </c>
      <c r="C1" t="s">
        <v>11</v>
      </c>
      <c r="E1" t="s">
        <v>53</v>
      </c>
      <c r="F1">
        <f>_xlfn.VAR.S(A2:A24)</f>
        <v>52.134387351778557</v>
      </c>
    </row>
    <row r="2" spans="1:7" x14ac:dyDescent="0.2">
      <c r="A2">
        <v>34</v>
      </c>
      <c r="C2">
        <v>27</v>
      </c>
      <c r="E2" t="s">
        <v>54</v>
      </c>
      <c r="F2">
        <f>_xlfn.VAR.S(C2:C31)</f>
        <v>34.616091954023055</v>
      </c>
    </row>
    <row r="3" spans="1:7" x14ac:dyDescent="0.2">
      <c r="A3">
        <v>37</v>
      </c>
      <c r="C3">
        <v>33</v>
      </c>
    </row>
    <row r="4" spans="1:7" x14ac:dyDescent="0.2">
      <c r="A4">
        <v>37</v>
      </c>
      <c r="C4">
        <v>36</v>
      </c>
      <c r="E4" t="s">
        <v>55</v>
      </c>
      <c r="F4">
        <f>F1/F2</f>
        <v>1.5060737480424777</v>
      </c>
    </row>
    <row r="5" spans="1:7" x14ac:dyDescent="0.2">
      <c r="A5">
        <v>38</v>
      </c>
      <c r="C5">
        <v>37</v>
      </c>
      <c r="F5">
        <f>FDIST(F4,COUNT(A2:A24)-1,COUNT(C2:C31)-1)</f>
        <v>0.14951685843766782</v>
      </c>
      <c r="G5" t="s">
        <v>56</v>
      </c>
    </row>
    <row r="6" spans="1:7" x14ac:dyDescent="0.2">
      <c r="A6">
        <v>41</v>
      </c>
      <c r="C6">
        <v>38</v>
      </c>
    </row>
    <row r="7" spans="1:7" x14ac:dyDescent="0.2">
      <c r="A7">
        <v>42</v>
      </c>
      <c r="C7">
        <v>38</v>
      </c>
    </row>
    <row r="8" spans="1:7" x14ac:dyDescent="0.2">
      <c r="A8">
        <v>43</v>
      </c>
      <c r="C8">
        <v>39</v>
      </c>
    </row>
    <row r="9" spans="1:7" x14ac:dyDescent="0.2">
      <c r="A9">
        <v>44</v>
      </c>
      <c r="C9">
        <v>42</v>
      </c>
    </row>
    <row r="10" spans="1:7" x14ac:dyDescent="0.2">
      <c r="A10">
        <v>44</v>
      </c>
      <c r="C10">
        <v>42</v>
      </c>
    </row>
    <row r="11" spans="1:7" x14ac:dyDescent="0.2">
      <c r="A11">
        <v>45</v>
      </c>
      <c r="C11">
        <v>43</v>
      </c>
    </row>
    <row r="12" spans="1:7" x14ac:dyDescent="0.2">
      <c r="A12">
        <v>45</v>
      </c>
      <c r="C12">
        <v>43</v>
      </c>
    </row>
    <row r="13" spans="1:7" x14ac:dyDescent="0.2">
      <c r="A13">
        <v>45</v>
      </c>
      <c r="C13">
        <v>44</v>
      </c>
    </row>
    <row r="14" spans="1:7" x14ac:dyDescent="0.2">
      <c r="A14">
        <v>46</v>
      </c>
      <c r="C14">
        <v>44</v>
      </c>
    </row>
    <row r="15" spans="1:7" x14ac:dyDescent="0.2">
      <c r="A15">
        <v>48</v>
      </c>
      <c r="C15">
        <v>44</v>
      </c>
    </row>
    <row r="16" spans="1:7" x14ac:dyDescent="0.2">
      <c r="A16">
        <v>49</v>
      </c>
      <c r="C16">
        <v>45</v>
      </c>
    </row>
    <row r="17" spans="1:3" x14ac:dyDescent="0.2">
      <c r="A17">
        <v>53</v>
      </c>
      <c r="C17">
        <v>45</v>
      </c>
    </row>
    <row r="18" spans="1:3" x14ac:dyDescent="0.2">
      <c r="A18">
        <v>53</v>
      </c>
      <c r="C18">
        <v>45</v>
      </c>
    </row>
    <row r="19" spans="1:3" x14ac:dyDescent="0.2">
      <c r="A19">
        <v>54</v>
      </c>
      <c r="C19">
        <v>45</v>
      </c>
    </row>
    <row r="20" spans="1:3" x14ac:dyDescent="0.2">
      <c r="A20">
        <v>54</v>
      </c>
      <c r="C20">
        <v>46</v>
      </c>
    </row>
    <row r="21" spans="1:3" x14ac:dyDescent="0.2">
      <c r="A21">
        <v>55</v>
      </c>
      <c r="C21">
        <v>46</v>
      </c>
    </row>
    <row r="22" spans="1:3" x14ac:dyDescent="0.2">
      <c r="A22">
        <v>56</v>
      </c>
      <c r="C22">
        <v>47</v>
      </c>
    </row>
    <row r="23" spans="1:3" x14ac:dyDescent="0.2">
      <c r="A23">
        <v>57</v>
      </c>
      <c r="C23">
        <v>47</v>
      </c>
    </row>
    <row r="24" spans="1:3" x14ac:dyDescent="0.2">
      <c r="A24">
        <v>60</v>
      </c>
      <c r="C24">
        <v>48</v>
      </c>
    </row>
    <row r="25" spans="1:3" x14ac:dyDescent="0.2">
      <c r="C25">
        <v>48</v>
      </c>
    </row>
    <row r="26" spans="1:3" x14ac:dyDescent="0.2">
      <c r="C26">
        <v>49</v>
      </c>
    </row>
    <row r="27" spans="1:3" x14ac:dyDescent="0.2">
      <c r="C27">
        <v>49</v>
      </c>
    </row>
    <row r="28" spans="1:3" x14ac:dyDescent="0.2">
      <c r="C28">
        <v>51</v>
      </c>
    </row>
    <row r="29" spans="1:3" x14ac:dyDescent="0.2">
      <c r="C29">
        <v>51</v>
      </c>
    </row>
    <row r="30" spans="1:3" x14ac:dyDescent="0.2">
      <c r="C30">
        <v>52</v>
      </c>
    </row>
    <row r="31" spans="1:3" x14ac:dyDescent="0.2">
      <c r="C31">
        <v>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0"/>
  <sheetViews>
    <sheetView workbookViewId="0">
      <selection activeCell="L33" sqref="L33"/>
    </sheetView>
  </sheetViews>
  <sheetFormatPr baseColWidth="10" defaultColWidth="8.83203125" defaultRowHeight="15" x14ac:dyDescent="0.2"/>
  <cols>
    <col min="6" max="6" width="17" customWidth="1"/>
    <col min="7" max="7" width="15.33203125" customWidth="1"/>
    <col min="8" max="8" width="11.5" customWidth="1"/>
  </cols>
  <sheetData>
    <row r="1" spans="1:8" x14ac:dyDescent="0.2">
      <c r="B1" t="s">
        <v>26</v>
      </c>
      <c r="C1" t="s">
        <v>27</v>
      </c>
      <c r="D1" t="s">
        <v>31</v>
      </c>
      <c r="F1" t="s">
        <v>28</v>
      </c>
    </row>
    <row r="2" spans="1:8" ht="16" thickBot="1" x14ac:dyDescent="0.25">
      <c r="A2">
        <v>1</v>
      </c>
      <c r="B2">
        <v>45</v>
      </c>
      <c r="C2">
        <v>36</v>
      </c>
      <c r="D2">
        <f>B2-C2</f>
        <v>9</v>
      </c>
    </row>
    <row r="3" spans="1:8" x14ac:dyDescent="0.2">
      <c r="A3">
        <v>2</v>
      </c>
      <c r="B3">
        <v>73</v>
      </c>
      <c r="C3">
        <v>60</v>
      </c>
      <c r="D3">
        <f t="shared" ref="D3:D10" si="0">B3-C3</f>
        <v>13</v>
      </c>
      <c r="F3" s="2"/>
      <c r="G3" s="2" t="s">
        <v>26</v>
      </c>
      <c r="H3" s="2" t="s">
        <v>27</v>
      </c>
    </row>
    <row r="4" spans="1:8" x14ac:dyDescent="0.2">
      <c r="A4">
        <v>3</v>
      </c>
      <c r="B4">
        <v>46</v>
      </c>
      <c r="C4">
        <v>44</v>
      </c>
      <c r="D4">
        <f t="shared" si="0"/>
        <v>2</v>
      </c>
      <c r="F4" t="s">
        <v>1</v>
      </c>
      <c r="G4">
        <v>57.888888888888886</v>
      </c>
      <c r="H4">
        <v>52.777777777777779</v>
      </c>
    </row>
    <row r="5" spans="1:8" x14ac:dyDescent="0.2">
      <c r="A5">
        <v>4</v>
      </c>
      <c r="B5">
        <v>124</v>
      </c>
      <c r="C5">
        <v>119</v>
      </c>
      <c r="D5">
        <f t="shared" si="0"/>
        <v>5</v>
      </c>
      <c r="F5" t="s">
        <v>2</v>
      </c>
      <c r="G5">
        <v>968.11111111111131</v>
      </c>
      <c r="H5">
        <v>886.94444444444434</v>
      </c>
    </row>
    <row r="6" spans="1:8" x14ac:dyDescent="0.2">
      <c r="A6">
        <v>5</v>
      </c>
      <c r="B6">
        <v>33</v>
      </c>
      <c r="C6">
        <v>35</v>
      </c>
      <c r="D6">
        <f t="shared" si="0"/>
        <v>-2</v>
      </c>
      <c r="F6" t="s">
        <v>3</v>
      </c>
      <c r="G6">
        <v>9</v>
      </c>
      <c r="H6">
        <v>9</v>
      </c>
    </row>
    <row r="7" spans="1:8" x14ac:dyDescent="0.2">
      <c r="A7">
        <v>6</v>
      </c>
      <c r="B7">
        <v>57</v>
      </c>
      <c r="C7">
        <v>51</v>
      </c>
      <c r="D7">
        <f t="shared" si="0"/>
        <v>6</v>
      </c>
      <c r="F7" t="s">
        <v>29</v>
      </c>
      <c r="G7">
        <v>0.99091633542500246</v>
      </c>
    </row>
    <row r="8" spans="1:8" x14ac:dyDescent="0.2">
      <c r="A8">
        <v>7</v>
      </c>
      <c r="B8">
        <v>83</v>
      </c>
      <c r="C8">
        <v>77</v>
      </c>
      <c r="D8">
        <f t="shared" si="0"/>
        <v>6</v>
      </c>
      <c r="F8" t="s">
        <v>4</v>
      </c>
      <c r="G8">
        <v>0</v>
      </c>
    </row>
    <row r="9" spans="1:8" x14ac:dyDescent="0.2">
      <c r="A9">
        <v>8</v>
      </c>
      <c r="B9">
        <v>34</v>
      </c>
      <c r="C9">
        <v>29</v>
      </c>
      <c r="D9">
        <f t="shared" si="0"/>
        <v>5</v>
      </c>
      <c r="F9" t="s">
        <v>5</v>
      </c>
      <c r="G9">
        <v>8</v>
      </c>
    </row>
    <row r="10" spans="1:8" x14ac:dyDescent="0.2">
      <c r="A10">
        <v>9</v>
      </c>
      <c r="B10">
        <v>26</v>
      </c>
      <c r="C10">
        <v>24</v>
      </c>
      <c r="D10">
        <f t="shared" si="0"/>
        <v>2</v>
      </c>
      <c r="F10" t="s">
        <v>6</v>
      </c>
      <c r="G10">
        <v>3.5542700827167764</v>
      </c>
    </row>
    <row r="11" spans="1:8" x14ac:dyDescent="0.2">
      <c r="F11" t="s">
        <v>7</v>
      </c>
      <c r="G11">
        <v>3.7314047716490721E-3</v>
      </c>
    </row>
    <row r="12" spans="1:8" x14ac:dyDescent="0.2">
      <c r="F12" t="s">
        <v>8</v>
      </c>
      <c r="G12">
        <v>1.8595480375308981</v>
      </c>
    </row>
    <row r="13" spans="1:8" x14ac:dyDescent="0.2">
      <c r="F13" t="s">
        <v>9</v>
      </c>
      <c r="G13">
        <v>7.4628095432981443E-3</v>
      </c>
    </row>
    <row r="14" spans="1:8" ht="16" thickBot="1" x14ac:dyDescent="0.25">
      <c r="F14" s="1" t="s">
        <v>10</v>
      </c>
      <c r="G14" s="1">
        <v>2.3060041352041671</v>
      </c>
      <c r="H14" s="1"/>
    </row>
    <row r="16" spans="1:8" ht="16" thickBot="1" x14ac:dyDescent="0.25"/>
    <row r="17" spans="1:8" x14ac:dyDescent="0.2">
      <c r="F17" t="s">
        <v>13</v>
      </c>
      <c r="G17" s="2" t="s">
        <v>26</v>
      </c>
      <c r="H17" s="2" t="s">
        <v>27</v>
      </c>
    </row>
    <row r="18" spans="1:8" x14ac:dyDescent="0.2">
      <c r="F18" t="s">
        <v>1</v>
      </c>
      <c r="G18">
        <f>AVERAGE(B2:B10)</f>
        <v>57.888888888888886</v>
      </c>
      <c r="H18">
        <f>AVERAGE(C2:C10)</f>
        <v>52.777777777777779</v>
      </c>
    </row>
    <row r="19" spans="1:8" x14ac:dyDescent="0.2">
      <c r="F19" t="s">
        <v>2</v>
      </c>
      <c r="G19">
        <f>_xlfn.VAR.S(B2:B10)</f>
        <v>968.11111111111131</v>
      </c>
      <c r="H19">
        <f>_xlfn.VAR.S(C2:C10)</f>
        <v>886.94444444444434</v>
      </c>
    </row>
    <row r="20" spans="1:8" x14ac:dyDescent="0.2">
      <c r="F20" t="s">
        <v>3</v>
      </c>
      <c r="G20">
        <f>COUNT(B2:B10)</f>
        <v>9</v>
      </c>
    </row>
    <row r="21" spans="1:8" x14ac:dyDescent="0.2">
      <c r="F21" t="s">
        <v>5</v>
      </c>
      <c r="G21">
        <f>G20-1</f>
        <v>8</v>
      </c>
    </row>
    <row r="22" spans="1:8" x14ac:dyDescent="0.2">
      <c r="F22" t="s">
        <v>30</v>
      </c>
      <c r="G22">
        <f>AVERAGE(D2:D10)</f>
        <v>5.1111111111111107</v>
      </c>
    </row>
    <row r="23" spans="1:8" x14ac:dyDescent="0.2">
      <c r="F23" t="s">
        <v>32</v>
      </c>
      <c r="G23">
        <f>SQRT(_xlfn.VAR.S(D2:D10)/G20)</f>
        <v>1.4380199006160872</v>
      </c>
    </row>
    <row r="25" spans="1:8" x14ac:dyDescent="0.2">
      <c r="F25" t="s">
        <v>6</v>
      </c>
      <c r="G25">
        <f>G22/G23</f>
        <v>3.5542700827167764</v>
      </c>
    </row>
    <row r="26" spans="1:8" ht="32" x14ac:dyDescent="0.2">
      <c r="F26" s="3" t="s">
        <v>33</v>
      </c>
      <c r="G26">
        <f>1-_xlfn.T.DIST(G25,8,1)</f>
        <v>3.7314047716491272E-3</v>
      </c>
    </row>
    <row r="29" spans="1:8" x14ac:dyDescent="0.2">
      <c r="A29" t="s">
        <v>34</v>
      </c>
    </row>
    <row r="30" spans="1:8" x14ac:dyDescent="0.2">
      <c r="A30" t="s">
        <v>35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Varianze note</vt:lpstr>
      <vt:lpstr>Varianze ignote ma uguali</vt:lpstr>
      <vt:lpstr>Varianze ignote e diverse</vt:lpstr>
      <vt:lpstr>Test varianze</vt:lpstr>
      <vt:lpstr>Campioni appaiati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pippo topolino</dc:creator>
  <cp:lastModifiedBy>Gianluca MORELLI</cp:lastModifiedBy>
  <dcterms:created xsi:type="dcterms:W3CDTF">2013-10-17T06:57:09Z</dcterms:created>
  <dcterms:modified xsi:type="dcterms:W3CDTF">2023-12-04T09:09:57Z</dcterms:modified>
</cp:coreProperties>
</file>