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0" windowWidth="23040" windowHeight="9336" activeTab="1"/>
  </bookViews>
  <sheets>
    <sheet name="Testo" sheetId="2" r:id="rId1"/>
    <sheet name="Dati" sheetId="1" r:id="rId2"/>
    <sheet name="PrevisioniOLS" sheetId="4" r:id="rId3"/>
    <sheet name="PrevisioniGLS" sheetId="3" r:id="rId4"/>
  </sheets>
  <definedNames>
    <definedName name="alpha">Dati!$J$31</definedName>
    <definedName name="bOLS">Dati!$P$23:$P$27</definedName>
    <definedName name="Casa">PrevisioniGLS!$B$12</definedName>
    <definedName name="Eta">PrevisioniGLS!$B$8</definedName>
    <definedName name="etaprefissata">PrevisioniOLS!$B$9</definedName>
    <definedName name="Reddito">Dati!$D$2:$D$73</definedName>
    <definedName name="sOLS">Dati!$K$25</definedName>
    <definedName name="tgam">PrevisioniOLS!$P$2</definedName>
    <definedName name="X">Dati!$A$2:$E$73</definedName>
    <definedName name="Xw">Dati!$T$2:$X$73</definedName>
    <definedName name="Xws">Dati!$AE$2:$AI$73</definedName>
    <definedName name="y">Dati!$F$2:$F$73</definedName>
    <definedName name="yw">Dati!$Y$2:$Y$73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 a="1"/>
  <c r="J43" i="1" s="1"/>
  <c r="K46" i="1" l="1"/>
  <c r="K45" i="1"/>
  <c r="J46" i="1"/>
  <c r="K44" i="1"/>
  <c r="K47" i="1"/>
  <c r="K43" i="1"/>
  <c r="J45" i="1"/>
  <c r="J44" i="1"/>
  <c r="J47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2" i="1"/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4" i="4"/>
  <c r="F5" i="4" l="1"/>
  <c r="F6" i="4"/>
  <c r="F7" i="4"/>
  <c r="F8" i="4"/>
  <c r="F9" i="4"/>
  <c r="F10" i="4"/>
  <c r="F11" i="4"/>
  <c r="J11" i="4" s="1" a="1"/>
  <c r="J11" i="4" s="1"/>
  <c r="F12" i="4"/>
  <c r="F13" i="4"/>
  <c r="F14" i="4"/>
  <c r="F15" i="4"/>
  <c r="F16" i="4"/>
  <c r="F17" i="4"/>
  <c r="J17" i="4" s="1" a="1"/>
  <c r="J17" i="4" s="1"/>
  <c r="F18" i="4"/>
  <c r="F19" i="4"/>
  <c r="F20" i="4"/>
  <c r="F21" i="4"/>
  <c r="F22" i="4"/>
  <c r="F23" i="4"/>
  <c r="F24" i="4"/>
  <c r="F25" i="4"/>
  <c r="J25" i="4" s="1" a="1"/>
  <c r="J25" i="4" s="1"/>
  <c r="F26" i="4"/>
  <c r="J26" i="4" s="1" a="1"/>
  <c r="J26" i="4" s="1"/>
  <c r="F27" i="4"/>
  <c r="J27" i="4" s="1" a="1"/>
  <c r="J27" i="4" s="1"/>
  <c r="F28" i="4"/>
  <c r="F29" i="4"/>
  <c r="F30" i="4"/>
  <c r="J30" i="4" s="1" a="1"/>
  <c r="J30" i="4" s="1"/>
  <c r="F31" i="4"/>
  <c r="F32" i="4"/>
  <c r="F33" i="4"/>
  <c r="F34" i="4"/>
  <c r="J34" i="4" s="1" a="1"/>
  <c r="J34" i="4" s="1"/>
  <c r="F35" i="4"/>
  <c r="F36" i="4"/>
  <c r="F37" i="4"/>
  <c r="F38" i="4"/>
  <c r="J38" i="4" s="1" a="1"/>
  <c r="J38" i="4" s="1"/>
  <c r="F39" i="4"/>
  <c r="J39" i="4" s="1" a="1"/>
  <c r="J39" i="4" s="1"/>
  <c r="F40" i="4"/>
  <c r="F41" i="4"/>
  <c r="J41" i="4" s="1" a="1"/>
  <c r="J41" i="4" s="1"/>
  <c r="F42" i="4"/>
  <c r="J42" i="4" s="1" a="1"/>
  <c r="J42" i="4" s="1"/>
  <c r="F43" i="4"/>
  <c r="F44" i="4"/>
  <c r="F45" i="4"/>
  <c r="F46" i="4"/>
  <c r="J46" i="4" s="1" a="1"/>
  <c r="J46" i="4" s="1"/>
  <c r="F47" i="4"/>
  <c r="J47" i="4" s="1" a="1"/>
  <c r="J47" i="4" s="1"/>
  <c r="F48" i="4"/>
  <c r="F49" i="4"/>
  <c r="F50" i="4"/>
  <c r="F51" i="4"/>
  <c r="F52" i="4"/>
  <c r="F53" i="4"/>
  <c r="F54" i="4"/>
  <c r="J54" i="4" s="1" a="1"/>
  <c r="J54" i="4" s="1"/>
  <c r="F55" i="4"/>
  <c r="F56" i="4"/>
  <c r="F57" i="4"/>
  <c r="J57" i="4" s="1" a="1"/>
  <c r="J57" i="4" s="1"/>
  <c r="J58" i="4" a="1"/>
  <c r="J58" i="4" s="1"/>
  <c r="F58" i="4"/>
  <c r="F59" i="4"/>
  <c r="F60" i="4"/>
  <c r="F61" i="4"/>
  <c r="J61" i="4" s="1" a="1"/>
  <c r="J61" i="4" s="1"/>
  <c r="F62" i="4"/>
  <c r="J62" i="4" s="1" a="1"/>
  <c r="J62" i="4" s="1"/>
  <c r="F63" i="4"/>
  <c r="J63" i="4" s="1" a="1"/>
  <c r="J63" i="4" s="1"/>
  <c r="F64" i="4"/>
  <c r="F65" i="4"/>
  <c r="F66" i="4"/>
  <c r="J66" i="4" s="1" a="1"/>
  <c r="J66" i="4" s="1"/>
  <c r="F67" i="4"/>
  <c r="J67" i="4" s="1" a="1"/>
  <c r="J67" i="4" s="1"/>
  <c r="F68" i="4"/>
  <c r="F69" i="4"/>
  <c r="J69" i="4" s="1" a="1"/>
  <c r="J69" i="4" s="1"/>
  <c r="F70" i="4"/>
  <c r="J70" i="4" s="1" a="1"/>
  <c r="J70" i="4" s="1"/>
  <c r="F71" i="4"/>
  <c r="F72" i="4"/>
  <c r="F73" i="4"/>
  <c r="F74" i="4"/>
  <c r="J74" i="4" s="1" a="1"/>
  <c r="J74" i="4" s="1"/>
  <c r="F75" i="4"/>
  <c r="F76" i="4"/>
  <c r="F77" i="4"/>
  <c r="J77" i="4" s="1" a="1"/>
  <c r="J77" i="4" s="1"/>
  <c r="F78" i="4"/>
  <c r="J78" i="4" s="1" a="1"/>
  <c r="J78" i="4" s="1"/>
  <c r="F79" i="4"/>
  <c r="F80" i="4"/>
  <c r="F81" i="4"/>
  <c r="F82" i="4"/>
  <c r="J82" i="4" s="1" a="1"/>
  <c r="J82" i="4" s="1"/>
  <c r="F83" i="4"/>
  <c r="J83" i="4" s="1" a="1"/>
  <c r="J83" i="4" s="1"/>
  <c r="F84" i="4"/>
  <c r="F4" i="4"/>
  <c r="J4" i="4" s="1" a="1"/>
  <c r="J4" i="4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4" i="3"/>
  <c r="J5" i="4" a="1"/>
  <c r="J5" i="4" s="1"/>
  <c r="J7" i="4" a="1"/>
  <c r="J7" i="4" s="1"/>
  <c r="J9" i="4" a="1"/>
  <c r="J9" i="4" s="1"/>
  <c r="J13" i="4" a="1"/>
  <c r="J13" i="4" s="1"/>
  <c r="J15" i="4" a="1"/>
  <c r="J15" i="4" s="1"/>
  <c r="J18" i="4" a="1"/>
  <c r="J18" i="4" s="1"/>
  <c r="J19" i="4" a="1"/>
  <c r="J19" i="4" s="1"/>
  <c r="J21" i="4" a="1"/>
  <c r="J21" i="4" s="1"/>
  <c r="J22" i="4" a="1"/>
  <c r="J22" i="4" s="1"/>
  <c r="J23" i="4" a="1"/>
  <c r="J23" i="4" s="1"/>
  <c r="J29" i="4" a="1"/>
  <c r="J29" i="4" s="1"/>
  <c r="J31" i="4" a="1"/>
  <c r="J31" i="4" s="1"/>
  <c r="J33" i="4" a="1"/>
  <c r="J33" i="4" s="1"/>
  <c r="J35" i="4" a="1"/>
  <c r="J35" i="4" s="1"/>
  <c r="J37" i="4" a="1"/>
  <c r="J37" i="4" s="1"/>
  <c r="J43" i="4" a="1"/>
  <c r="J43" i="4" s="1"/>
  <c r="J45" i="4" a="1"/>
  <c r="J45" i="4" s="1"/>
  <c r="J49" i="4" a="1"/>
  <c r="J49" i="4" s="1"/>
  <c r="J50" i="4" a="1"/>
  <c r="J50" i="4" s="1"/>
  <c r="J51" i="4" a="1"/>
  <c r="J51" i="4" s="1"/>
  <c r="J53" i="4" a="1"/>
  <c r="J53" i="4" s="1"/>
  <c r="J55" i="4" a="1"/>
  <c r="J55" i="4" s="1"/>
  <c r="J59" i="4" a="1"/>
  <c r="J59" i="4" s="1"/>
  <c r="J65" i="4" a="1"/>
  <c r="J65" i="4" s="1"/>
  <c r="J71" i="4" a="1"/>
  <c r="J71" i="4" s="1"/>
  <c r="J73" i="4" a="1"/>
  <c r="J73" i="4" s="1"/>
  <c r="J75" i="4" a="1"/>
  <c r="J75" i="4" s="1"/>
  <c r="J79" i="4" a="1"/>
  <c r="J79" i="4" s="1"/>
  <c r="J81" i="4" a="1"/>
  <c r="J81" i="4" s="1"/>
  <c r="P2" i="4"/>
  <c r="P9" i="4" a="1"/>
  <c r="P9" i="4" s="1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81" i="3"/>
  <c r="H82" i="3"/>
  <c r="H83" i="3"/>
  <c r="H8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5" i="3"/>
  <c r="H4" i="3"/>
  <c r="G2" i="1" a="1"/>
  <c r="G3" i="1" s="1"/>
  <c r="P24" i="1"/>
  <c r="P25" i="1"/>
  <c r="P26" i="1"/>
  <c r="P27" i="1"/>
  <c r="P23" i="1"/>
  <c r="R3" i="1"/>
  <c r="U3" i="1" s="1"/>
  <c r="R4" i="1"/>
  <c r="X4" i="1" s="1"/>
  <c r="R5" i="1"/>
  <c r="U5" i="1" s="1"/>
  <c r="R6" i="1"/>
  <c r="V6" i="1" s="1"/>
  <c r="R7" i="1"/>
  <c r="Y7" i="1" s="1"/>
  <c r="R8" i="1"/>
  <c r="U8" i="1" s="1"/>
  <c r="R9" i="1"/>
  <c r="W9" i="1" s="1"/>
  <c r="R10" i="1"/>
  <c r="U10" i="1" s="1"/>
  <c r="R11" i="1"/>
  <c r="U11" i="1" s="1"/>
  <c r="R12" i="1"/>
  <c r="X12" i="1" s="1"/>
  <c r="R13" i="1"/>
  <c r="U13" i="1" s="1"/>
  <c r="R14" i="1"/>
  <c r="V14" i="1" s="1"/>
  <c r="R15" i="1"/>
  <c r="Y15" i="1" s="1"/>
  <c r="R16" i="1"/>
  <c r="U16" i="1" s="1"/>
  <c r="R17" i="1"/>
  <c r="W17" i="1" s="1"/>
  <c r="R18" i="1"/>
  <c r="U18" i="1" s="1"/>
  <c r="R19" i="1"/>
  <c r="U19" i="1" s="1"/>
  <c r="R20" i="1"/>
  <c r="X20" i="1" s="1"/>
  <c r="R21" i="1"/>
  <c r="U21" i="1" s="1"/>
  <c r="R22" i="1"/>
  <c r="V22" i="1" s="1"/>
  <c r="R23" i="1"/>
  <c r="Y23" i="1" s="1"/>
  <c r="R24" i="1"/>
  <c r="U24" i="1" s="1"/>
  <c r="R25" i="1"/>
  <c r="W25" i="1" s="1"/>
  <c r="R26" i="1"/>
  <c r="U26" i="1" s="1"/>
  <c r="R27" i="1"/>
  <c r="U27" i="1" s="1"/>
  <c r="R28" i="1"/>
  <c r="Y28" i="1" s="1"/>
  <c r="R29" i="1"/>
  <c r="U29" i="1" s="1"/>
  <c r="R30" i="1"/>
  <c r="W30" i="1" s="1"/>
  <c r="R31" i="1"/>
  <c r="U31" i="1" s="1"/>
  <c r="R32" i="1"/>
  <c r="U32" i="1" s="1"/>
  <c r="R33" i="1"/>
  <c r="X33" i="1" s="1"/>
  <c r="R34" i="1"/>
  <c r="U34" i="1" s="1"/>
  <c r="R35" i="1"/>
  <c r="V35" i="1" s="1"/>
  <c r="R36" i="1"/>
  <c r="Y36" i="1" s="1"/>
  <c r="R37" i="1"/>
  <c r="U37" i="1" s="1"/>
  <c r="R38" i="1"/>
  <c r="W38" i="1" s="1"/>
  <c r="R39" i="1"/>
  <c r="U39" i="1" s="1"/>
  <c r="R40" i="1"/>
  <c r="U40" i="1" s="1"/>
  <c r="R41" i="1"/>
  <c r="X41" i="1" s="1"/>
  <c r="R42" i="1"/>
  <c r="U42" i="1" s="1"/>
  <c r="R43" i="1"/>
  <c r="U43" i="1" s="1"/>
  <c r="R44" i="1"/>
  <c r="Y44" i="1" s="1"/>
  <c r="R45" i="1"/>
  <c r="U45" i="1" s="1"/>
  <c r="R46" i="1"/>
  <c r="W46" i="1" s="1"/>
  <c r="R47" i="1"/>
  <c r="U47" i="1" s="1"/>
  <c r="R48" i="1"/>
  <c r="U48" i="1" s="1"/>
  <c r="R49" i="1"/>
  <c r="W49" i="1" s="1"/>
  <c r="R50" i="1"/>
  <c r="U50" i="1" s="1"/>
  <c r="R51" i="1"/>
  <c r="V51" i="1" s="1"/>
  <c r="R52" i="1"/>
  <c r="Y52" i="1" s="1"/>
  <c r="R53" i="1"/>
  <c r="U53" i="1" s="1"/>
  <c r="R54" i="1"/>
  <c r="W54" i="1" s="1"/>
  <c r="R55" i="1"/>
  <c r="U55" i="1" s="1"/>
  <c r="R56" i="1"/>
  <c r="U56" i="1" s="1"/>
  <c r="R57" i="1"/>
  <c r="X57" i="1" s="1"/>
  <c r="R58" i="1"/>
  <c r="U58" i="1" s="1"/>
  <c r="R59" i="1"/>
  <c r="U59" i="1" s="1"/>
  <c r="R60" i="1"/>
  <c r="Y60" i="1" s="1"/>
  <c r="R61" i="1"/>
  <c r="U61" i="1" s="1"/>
  <c r="R62" i="1"/>
  <c r="W62" i="1" s="1"/>
  <c r="R63" i="1"/>
  <c r="U63" i="1" s="1"/>
  <c r="R64" i="1"/>
  <c r="U64" i="1" s="1"/>
  <c r="R65" i="1"/>
  <c r="W65" i="1" s="1"/>
  <c r="R66" i="1"/>
  <c r="U66" i="1" s="1"/>
  <c r="R67" i="1"/>
  <c r="V67" i="1" s="1"/>
  <c r="R68" i="1"/>
  <c r="Y68" i="1" s="1"/>
  <c r="R69" i="1"/>
  <c r="U69" i="1" s="1"/>
  <c r="R70" i="1"/>
  <c r="W70" i="1" s="1"/>
  <c r="R71" i="1"/>
  <c r="U71" i="1" s="1"/>
  <c r="R72" i="1"/>
  <c r="U72" i="1" s="1"/>
  <c r="R73" i="1"/>
  <c r="X73" i="1" s="1"/>
  <c r="R2" i="1"/>
  <c r="V2" i="1" s="1"/>
  <c r="J23" i="1" a="1"/>
  <c r="J23" i="1" s="1"/>
  <c r="J14" i="4" l="1" a="1"/>
  <c r="J14" i="4" s="1"/>
  <c r="J80" i="4" a="1"/>
  <c r="J80" i="4" s="1"/>
  <c r="J64" i="4" a="1"/>
  <c r="J64" i="4" s="1"/>
  <c r="J48" i="4" a="1"/>
  <c r="J48" i="4" s="1"/>
  <c r="J32" i="4" a="1"/>
  <c r="J32" i="4" s="1"/>
  <c r="J16" i="4" a="1"/>
  <c r="J16" i="4" s="1"/>
  <c r="J10" i="4" a="1"/>
  <c r="J10" i="4" s="1"/>
  <c r="J84" i="4" a="1"/>
  <c r="J84" i="4" s="1"/>
  <c r="J76" i="4" a="1"/>
  <c r="J76" i="4" s="1"/>
  <c r="J72" i="4" a="1"/>
  <c r="J72" i="4" s="1"/>
  <c r="J68" i="4" a="1"/>
  <c r="J68" i="4" s="1"/>
  <c r="J60" i="4" a="1"/>
  <c r="J60" i="4" s="1"/>
  <c r="J56" i="4" a="1"/>
  <c r="J56" i="4" s="1"/>
  <c r="J52" i="4" a="1"/>
  <c r="J52" i="4" s="1"/>
  <c r="J44" i="4" a="1"/>
  <c r="J44" i="4" s="1"/>
  <c r="J40" i="4" a="1"/>
  <c r="J40" i="4" s="1"/>
  <c r="J36" i="4" a="1"/>
  <c r="J36" i="4" s="1"/>
  <c r="J28" i="4" a="1"/>
  <c r="J28" i="4" s="1"/>
  <c r="J24" i="4" a="1"/>
  <c r="J24" i="4" s="1"/>
  <c r="J20" i="4" a="1"/>
  <c r="J20" i="4" s="1"/>
  <c r="J12" i="4" a="1"/>
  <c r="J12" i="4" s="1"/>
  <c r="J8" i="4" a="1"/>
  <c r="J8" i="4" s="1"/>
  <c r="I4" i="4" a="1"/>
  <c r="I4" i="4" s="1"/>
  <c r="J6" i="4" a="1"/>
  <c r="J6" i="4" s="1"/>
  <c r="S13" i="4"/>
  <c r="P12" i="4"/>
  <c r="R10" i="4"/>
  <c r="R13" i="4"/>
  <c r="T11" i="4"/>
  <c r="Q10" i="4"/>
  <c r="P13" i="4"/>
  <c r="R11" i="4"/>
  <c r="T9" i="4"/>
  <c r="P10" i="4"/>
  <c r="T12" i="4"/>
  <c r="Q11" i="4"/>
  <c r="S9" i="4"/>
  <c r="S11" i="4"/>
  <c r="S12" i="4"/>
  <c r="P11" i="4"/>
  <c r="R9" i="4"/>
  <c r="Q13" i="4"/>
  <c r="R12" i="4"/>
  <c r="T10" i="4"/>
  <c r="Q9" i="4"/>
  <c r="T13" i="4"/>
  <c r="Q12" i="4"/>
  <c r="S10" i="4"/>
  <c r="G58" i="1"/>
  <c r="G34" i="1"/>
  <c r="G10" i="1"/>
  <c r="G65" i="1"/>
  <c r="G41" i="1"/>
  <c r="G17" i="1"/>
  <c r="G64" i="1"/>
  <c r="G40" i="1"/>
  <c r="G16" i="1"/>
  <c r="G63" i="1"/>
  <c r="G47" i="1"/>
  <c r="G39" i="1"/>
  <c r="G31" i="1"/>
  <c r="G23" i="1"/>
  <c r="G15" i="1"/>
  <c r="G7" i="1"/>
  <c r="G70" i="1"/>
  <c r="G62" i="1"/>
  <c r="G54" i="1"/>
  <c r="G46" i="1"/>
  <c r="G38" i="1"/>
  <c r="G30" i="1"/>
  <c r="G22" i="1"/>
  <c r="G14" i="1"/>
  <c r="G6" i="1"/>
  <c r="G50" i="1"/>
  <c r="G18" i="1"/>
  <c r="G49" i="1"/>
  <c r="G25" i="1"/>
  <c r="G48" i="1"/>
  <c r="G24" i="1"/>
  <c r="G71" i="1"/>
  <c r="G69" i="1"/>
  <c r="G53" i="1"/>
  <c r="G37" i="1"/>
  <c r="G21" i="1"/>
  <c r="G5" i="1"/>
  <c r="G68" i="1"/>
  <c r="G60" i="1"/>
  <c r="G52" i="1"/>
  <c r="G44" i="1"/>
  <c r="G36" i="1"/>
  <c r="G28" i="1"/>
  <c r="G20" i="1"/>
  <c r="G12" i="1"/>
  <c r="G4" i="1"/>
  <c r="G66" i="1"/>
  <c r="G42" i="1"/>
  <c r="G26" i="1"/>
  <c r="G2" i="1"/>
  <c r="G73" i="1"/>
  <c r="G57" i="1"/>
  <c r="G33" i="1"/>
  <c r="G9" i="1"/>
  <c r="G72" i="1"/>
  <c r="G56" i="1"/>
  <c r="G32" i="1"/>
  <c r="G8" i="1"/>
  <c r="G55" i="1"/>
  <c r="G61" i="1"/>
  <c r="G45" i="1"/>
  <c r="G29" i="1"/>
  <c r="G13" i="1"/>
  <c r="G67" i="1"/>
  <c r="G59" i="1"/>
  <c r="G51" i="1"/>
  <c r="G43" i="1"/>
  <c r="G35" i="1"/>
  <c r="G27" i="1"/>
  <c r="G19" i="1"/>
  <c r="G11" i="1"/>
  <c r="T73" i="1"/>
  <c r="T28" i="1"/>
  <c r="T25" i="1"/>
  <c r="T17" i="1"/>
  <c r="T57" i="1"/>
  <c r="T13" i="1"/>
  <c r="T49" i="1"/>
  <c r="T12" i="1"/>
  <c r="T41" i="1"/>
  <c r="T9" i="1"/>
  <c r="T65" i="1"/>
  <c r="T33" i="1"/>
  <c r="T5" i="1"/>
  <c r="T29" i="1"/>
  <c r="T4" i="1"/>
  <c r="T2" i="1"/>
  <c r="T66" i="1"/>
  <c r="T58" i="1"/>
  <c r="T50" i="1"/>
  <c r="T42" i="1"/>
  <c r="T34" i="1"/>
  <c r="T26" i="1"/>
  <c r="T18" i="1"/>
  <c r="T10" i="1"/>
  <c r="T72" i="1"/>
  <c r="T64" i="1"/>
  <c r="T56" i="1"/>
  <c r="T48" i="1"/>
  <c r="T40" i="1"/>
  <c r="T32" i="1"/>
  <c r="T24" i="1"/>
  <c r="T16" i="1"/>
  <c r="T8" i="1"/>
  <c r="T71" i="1"/>
  <c r="T63" i="1"/>
  <c r="T55" i="1"/>
  <c r="T47" i="1"/>
  <c r="T39" i="1"/>
  <c r="T31" i="1"/>
  <c r="T23" i="1"/>
  <c r="T15" i="1"/>
  <c r="T7" i="1"/>
  <c r="T70" i="1"/>
  <c r="T62" i="1"/>
  <c r="T54" i="1"/>
  <c r="T46" i="1"/>
  <c r="T38" i="1"/>
  <c r="T30" i="1"/>
  <c r="T22" i="1"/>
  <c r="T14" i="1"/>
  <c r="T6" i="1"/>
  <c r="X58" i="1"/>
  <c r="T69" i="1"/>
  <c r="T61" i="1"/>
  <c r="T53" i="1"/>
  <c r="T45" i="1"/>
  <c r="T37" i="1"/>
  <c r="T21" i="1"/>
  <c r="X34" i="1"/>
  <c r="T68" i="1"/>
  <c r="T60" i="1"/>
  <c r="T52" i="1"/>
  <c r="T44" i="1"/>
  <c r="T36" i="1"/>
  <c r="T20" i="1"/>
  <c r="Y31" i="1"/>
  <c r="T67" i="1"/>
  <c r="T59" i="1"/>
  <c r="T51" i="1"/>
  <c r="T43" i="1"/>
  <c r="T35" i="1"/>
  <c r="T27" i="1"/>
  <c r="T19" i="1"/>
  <c r="T11" i="1"/>
  <c r="T3" i="1"/>
  <c r="X60" i="1"/>
  <c r="X36" i="1"/>
  <c r="V52" i="1"/>
  <c r="V28" i="1"/>
  <c r="X52" i="1"/>
  <c r="Y71" i="1"/>
  <c r="Y47" i="1"/>
  <c r="W23" i="1"/>
  <c r="V68" i="1"/>
  <c r="V44" i="1"/>
  <c r="X18" i="1"/>
  <c r="W63" i="1"/>
  <c r="X42" i="1"/>
  <c r="V12" i="1"/>
  <c r="Y61" i="1"/>
  <c r="W39" i="1"/>
  <c r="W7" i="1"/>
  <c r="Y2" i="1"/>
  <c r="X66" i="1"/>
  <c r="Y55" i="1"/>
  <c r="W47" i="1"/>
  <c r="V38" i="1"/>
  <c r="Y29" i="1"/>
  <c r="W15" i="1"/>
  <c r="V30" i="1"/>
  <c r="W73" i="1"/>
  <c r="Y63" i="1"/>
  <c r="W55" i="1"/>
  <c r="V46" i="1"/>
  <c r="Y37" i="1"/>
  <c r="X28" i="1"/>
  <c r="Y13" i="1"/>
  <c r="V54" i="1"/>
  <c r="Y45" i="1"/>
  <c r="W71" i="1"/>
  <c r="V62" i="1"/>
  <c r="Y53" i="1"/>
  <c r="X44" i="1"/>
  <c r="V36" i="1"/>
  <c r="X26" i="1"/>
  <c r="X10" i="1"/>
  <c r="V70" i="1"/>
  <c r="Y21" i="1"/>
  <c r="Y5" i="1"/>
  <c r="Y69" i="1"/>
  <c r="X68" i="1"/>
  <c r="V60" i="1"/>
  <c r="X50" i="1"/>
  <c r="Y39" i="1"/>
  <c r="W31" i="1"/>
  <c r="V20" i="1"/>
  <c r="V4" i="1"/>
  <c r="U67" i="1"/>
  <c r="W57" i="1"/>
  <c r="U51" i="1"/>
  <c r="W41" i="1"/>
  <c r="U35" i="1"/>
  <c r="W33" i="1"/>
  <c r="U2" i="1"/>
  <c r="V73" i="1"/>
  <c r="X71" i="1"/>
  <c r="U70" i="1"/>
  <c r="W68" i="1"/>
  <c r="Y66" i="1"/>
  <c r="V65" i="1"/>
  <c r="X63" i="1"/>
  <c r="U62" i="1"/>
  <c r="W60" i="1"/>
  <c r="Y58" i="1"/>
  <c r="V57" i="1"/>
  <c r="X55" i="1"/>
  <c r="U54" i="1"/>
  <c r="W52" i="1"/>
  <c r="Y50" i="1"/>
  <c r="V49" i="1"/>
  <c r="X47" i="1"/>
  <c r="U46" i="1"/>
  <c r="W44" i="1"/>
  <c r="Y42" i="1"/>
  <c r="V41" i="1"/>
  <c r="X39" i="1"/>
  <c r="U38" i="1"/>
  <c r="W36" i="1"/>
  <c r="Y34" i="1"/>
  <c r="V33" i="1"/>
  <c r="X31" i="1"/>
  <c r="U30" i="1"/>
  <c r="W28" i="1"/>
  <c r="Y26" i="1"/>
  <c r="V25" i="1"/>
  <c r="X23" i="1"/>
  <c r="U22" i="1"/>
  <c r="W20" i="1"/>
  <c r="Y18" i="1"/>
  <c r="V17" i="1"/>
  <c r="X15" i="1"/>
  <c r="U14" i="1"/>
  <c r="W12" i="1"/>
  <c r="Y10" i="1"/>
  <c r="V9" i="1"/>
  <c r="X7" i="1"/>
  <c r="U6" i="1"/>
  <c r="W4" i="1"/>
  <c r="U41" i="1"/>
  <c r="X2" i="1"/>
  <c r="Y72" i="1"/>
  <c r="V71" i="1"/>
  <c r="X69" i="1"/>
  <c r="U68" i="1"/>
  <c r="W66" i="1"/>
  <c r="Y64" i="1"/>
  <c r="V63" i="1"/>
  <c r="X61" i="1"/>
  <c r="U60" i="1"/>
  <c r="W58" i="1"/>
  <c r="Y56" i="1"/>
  <c r="V55" i="1"/>
  <c r="X53" i="1"/>
  <c r="U52" i="1"/>
  <c r="W50" i="1"/>
  <c r="Y48" i="1"/>
  <c r="V47" i="1"/>
  <c r="X45" i="1"/>
  <c r="U44" i="1"/>
  <c r="W42" i="1"/>
  <c r="Y40" i="1"/>
  <c r="V39" i="1"/>
  <c r="X37" i="1"/>
  <c r="U36" i="1"/>
  <c r="W34" i="1"/>
  <c r="Y32" i="1"/>
  <c r="V31" i="1"/>
  <c r="X29" i="1"/>
  <c r="U28" i="1"/>
  <c r="W26" i="1"/>
  <c r="Y24" i="1"/>
  <c r="V23" i="1"/>
  <c r="X21" i="1"/>
  <c r="U20" i="1"/>
  <c r="W18" i="1"/>
  <c r="Y16" i="1"/>
  <c r="V15" i="1"/>
  <c r="X13" i="1"/>
  <c r="U12" i="1"/>
  <c r="W10" i="1"/>
  <c r="Y8" i="1"/>
  <c r="V7" i="1"/>
  <c r="X5" i="1"/>
  <c r="U4" i="1"/>
  <c r="U17" i="1"/>
  <c r="W2" i="1"/>
  <c r="X72" i="1"/>
  <c r="W69" i="1"/>
  <c r="Y67" i="1"/>
  <c r="V66" i="1"/>
  <c r="X64" i="1"/>
  <c r="W61" i="1"/>
  <c r="Y59" i="1"/>
  <c r="V58" i="1"/>
  <c r="X56" i="1"/>
  <c r="W53" i="1"/>
  <c r="Y51" i="1"/>
  <c r="V50" i="1"/>
  <c r="X48" i="1"/>
  <c r="W45" i="1"/>
  <c r="Y43" i="1"/>
  <c r="V42" i="1"/>
  <c r="X40" i="1"/>
  <c r="W37" i="1"/>
  <c r="Y35" i="1"/>
  <c r="V34" i="1"/>
  <c r="X32" i="1"/>
  <c r="W29" i="1"/>
  <c r="Y27" i="1"/>
  <c r="V26" i="1"/>
  <c r="X24" i="1"/>
  <c r="U23" i="1"/>
  <c r="W21" i="1"/>
  <c r="Y19" i="1"/>
  <c r="V18" i="1"/>
  <c r="X16" i="1"/>
  <c r="U15" i="1"/>
  <c r="W13" i="1"/>
  <c r="Y11" i="1"/>
  <c r="V10" i="1"/>
  <c r="X8" i="1"/>
  <c r="U7" i="1"/>
  <c r="W5" i="1"/>
  <c r="Y3" i="1"/>
  <c r="U57" i="1"/>
  <c r="U33" i="1"/>
  <c r="U25" i="1"/>
  <c r="W72" i="1"/>
  <c r="Y70" i="1"/>
  <c r="V69" i="1"/>
  <c r="X67" i="1"/>
  <c r="W64" i="1"/>
  <c r="Y62" i="1"/>
  <c r="V61" i="1"/>
  <c r="X59" i="1"/>
  <c r="W56" i="1"/>
  <c r="Y54" i="1"/>
  <c r="V53" i="1"/>
  <c r="X51" i="1"/>
  <c r="W48" i="1"/>
  <c r="Y46" i="1"/>
  <c r="V45" i="1"/>
  <c r="X43" i="1"/>
  <c r="W40" i="1"/>
  <c r="Y38" i="1"/>
  <c r="V37" i="1"/>
  <c r="X35" i="1"/>
  <c r="W32" i="1"/>
  <c r="Y30" i="1"/>
  <c r="V29" i="1"/>
  <c r="X27" i="1"/>
  <c r="W24" i="1"/>
  <c r="Y22" i="1"/>
  <c r="V21" i="1"/>
  <c r="X19" i="1"/>
  <c r="W16" i="1"/>
  <c r="Y14" i="1"/>
  <c r="V13" i="1"/>
  <c r="X11" i="1"/>
  <c r="W8" i="1"/>
  <c r="Y6" i="1"/>
  <c r="V5" i="1"/>
  <c r="X3" i="1"/>
  <c r="U73" i="1"/>
  <c r="Y73" i="1"/>
  <c r="V72" i="1"/>
  <c r="X70" i="1"/>
  <c r="W67" i="1"/>
  <c r="Y65" i="1"/>
  <c r="V64" i="1"/>
  <c r="X62" i="1"/>
  <c r="W59" i="1"/>
  <c r="Y57" i="1"/>
  <c r="V56" i="1"/>
  <c r="X54" i="1"/>
  <c r="W51" i="1"/>
  <c r="Y49" i="1"/>
  <c r="V48" i="1"/>
  <c r="X46" i="1"/>
  <c r="W43" i="1"/>
  <c r="Y41" i="1"/>
  <c r="V40" i="1"/>
  <c r="X38" i="1"/>
  <c r="W35" i="1"/>
  <c r="Y33" i="1"/>
  <c r="V32" i="1"/>
  <c r="X30" i="1"/>
  <c r="W27" i="1"/>
  <c r="Y25" i="1"/>
  <c r="V24" i="1"/>
  <c r="X22" i="1"/>
  <c r="W19" i="1"/>
  <c r="Y17" i="1"/>
  <c r="V16" i="1"/>
  <c r="X14" i="1"/>
  <c r="W11" i="1"/>
  <c r="Y9" i="1"/>
  <c r="V8" i="1"/>
  <c r="X6" i="1"/>
  <c r="W3" i="1"/>
  <c r="U65" i="1"/>
  <c r="U49" i="1"/>
  <c r="U9" i="1"/>
  <c r="X65" i="1"/>
  <c r="V59" i="1"/>
  <c r="X49" i="1"/>
  <c r="V43" i="1"/>
  <c r="V27" i="1"/>
  <c r="X25" i="1"/>
  <c r="W22" i="1"/>
  <c r="Y20" i="1"/>
  <c r="V19" i="1"/>
  <c r="X17" i="1"/>
  <c r="W14" i="1"/>
  <c r="Y12" i="1"/>
  <c r="V11" i="1"/>
  <c r="X9" i="1"/>
  <c r="W6" i="1"/>
  <c r="Y4" i="1"/>
  <c r="V3" i="1"/>
  <c r="M27" i="1"/>
  <c r="N25" i="1"/>
  <c r="K27" i="1"/>
  <c r="M25" i="1"/>
  <c r="J24" i="1"/>
  <c r="L24" i="1"/>
  <c r="K24" i="1"/>
  <c r="J27" i="1"/>
  <c r="L25" i="1"/>
  <c r="N23" i="1"/>
  <c r="N26" i="1"/>
  <c r="K25" i="1"/>
  <c r="M23" i="1"/>
  <c r="J25" i="1"/>
  <c r="L23" i="1"/>
  <c r="L27" i="1"/>
  <c r="N24" i="1"/>
  <c r="K23" i="1"/>
  <c r="J26" i="1"/>
  <c r="M26" i="1"/>
  <c r="L26" i="1"/>
  <c r="N27" i="1"/>
  <c r="K26" i="1"/>
  <c r="M24" i="1"/>
  <c r="I28" i="4" l="1"/>
  <c r="I5" i="4"/>
  <c r="I69" i="4"/>
  <c r="I6" i="4"/>
  <c r="I70" i="4"/>
  <c r="I23" i="4"/>
  <c r="I16" i="4"/>
  <c r="I9" i="4"/>
  <c r="I73" i="4"/>
  <c r="I58" i="4"/>
  <c r="I36" i="4"/>
  <c r="I13" i="4"/>
  <c r="I77" i="4"/>
  <c r="I14" i="4"/>
  <c r="I78" i="4"/>
  <c r="I31" i="4"/>
  <c r="I11" i="4"/>
  <c r="I17" i="4"/>
  <c r="I81" i="4"/>
  <c r="I66" i="4"/>
  <c r="I65" i="4"/>
  <c r="I20" i="4"/>
  <c r="I84" i="4"/>
  <c r="I61" i="4"/>
  <c r="I67" i="4"/>
  <c r="I62" i="4"/>
  <c r="I15" i="4"/>
  <c r="I79" i="4"/>
  <c r="I64" i="4"/>
  <c r="I50" i="4"/>
  <c r="I44" i="4"/>
  <c r="I21" i="4"/>
  <c r="I24" i="4"/>
  <c r="I22" i="4"/>
  <c r="I32" i="4"/>
  <c r="I39" i="4"/>
  <c r="I59" i="4"/>
  <c r="I25" i="4"/>
  <c r="I74" i="4"/>
  <c r="I52" i="4"/>
  <c r="I29" i="4"/>
  <c r="I56" i="4"/>
  <c r="I30" i="4"/>
  <c r="I80" i="4"/>
  <c r="I47" i="4"/>
  <c r="I83" i="4"/>
  <c r="I33" i="4"/>
  <c r="I18" i="4"/>
  <c r="I82" i="4"/>
  <c r="I60" i="4"/>
  <c r="I37" i="4"/>
  <c r="I72" i="4"/>
  <c r="I38" i="4"/>
  <c r="I35" i="4"/>
  <c r="I55" i="4"/>
  <c r="I8" i="4"/>
  <c r="I41" i="4"/>
  <c r="I26" i="4"/>
  <c r="I19" i="4"/>
  <c r="I68" i="4"/>
  <c r="I45" i="4"/>
  <c r="I27" i="4"/>
  <c r="I46" i="4"/>
  <c r="I75" i="4"/>
  <c r="I63" i="4"/>
  <c r="I40" i="4"/>
  <c r="I49" i="4"/>
  <c r="I34" i="4"/>
  <c r="I51" i="4"/>
  <c r="I10" i="4"/>
  <c r="I12" i="4"/>
  <c r="I76" i="4"/>
  <c r="I53" i="4"/>
  <c r="I43" i="4"/>
  <c r="I54" i="4"/>
  <c r="I7" i="4"/>
  <c r="I71" i="4"/>
  <c r="I48" i="4"/>
  <c r="I57" i="4"/>
  <c r="I42" i="4"/>
  <c r="G74" i="1"/>
  <c r="J34" i="1" a="1"/>
  <c r="AC6" i="1" l="1"/>
  <c r="AC14" i="1"/>
  <c r="AC22" i="1"/>
  <c r="AC30" i="1"/>
  <c r="AC38" i="1"/>
  <c r="AC46" i="1"/>
  <c r="AC54" i="1"/>
  <c r="AC62" i="1"/>
  <c r="AC70" i="1"/>
  <c r="AC8" i="1"/>
  <c r="AC16" i="1"/>
  <c r="AC24" i="1"/>
  <c r="AC32" i="1"/>
  <c r="AC40" i="1"/>
  <c r="AC48" i="1"/>
  <c r="AC56" i="1"/>
  <c r="AC64" i="1"/>
  <c r="AC72" i="1"/>
  <c r="AC41" i="1"/>
  <c r="AC9" i="1"/>
  <c r="AC17" i="1"/>
  <c r="AC25" i="1"/>
  <c r="AC33" i="1"/>
  <c r="AC49" i="1"/>
  <c r="AC57" i="1"/>
  <c r="AC65" i="1"/>
  <c r="AC73" i="1"/>
  <c r="AC10" i="1"/>
  <c r="AC18" i="1"/>
  <c r="AC26" i="1"/>
  <c r="AC34" i="1"/>
  <c r="AC42" i="1"/>
  <c r="AC50" i="1"/>
  <c r="AC58" i="1"/>
  <c r="AC66" i="1"/>
  <c r="AC2" i="1"/>
  <c r="AC4" i="1"/>
  <c r="AC12" i="1"/>
  <c r="AC20" i="1"/>
  <c r="AC28" i="1"/>
  <c r="AC36" i="1"/>
  <c r="AC44" i="1"/>
  <c r="AC52" i="1"/>
  <c r="AC60" i="1"/>
  <c r="AC68" i="1"/>
  <c r="AC15" i="1"/>
  <c r="AC37" i="1"/>
  <c r="AC59" i="1"/>
  <c r="AC19" i="1"/>
  <c r="AC61" i="1"/>
  <c r="AC43" i="1"/>
  <c r="AC3" i="1"/>
  <c r="AC23" i="1"/>
  <c r="AC45" i="1"/>
  <c r="AC67" i="1"/>
  <c r="AC31" i="1"/>
  <c r="AC21" i="1"/>
  <c r="AC5" i="1"/>
  <c r="AC27" i="1"/>
  <c r="AC47" i="1"/>
  <c r="AC69" i="1"/>
  <c r="AC11" i="1"/>
  <c r="AC7" i="1"/>
  <c r="AC29" i="1"/>
  <c r="AC51" i="1"/>
  <c r="AC71" i="1"/>
  <c r="AC53" i="1"/>
  <c r="AC63" i="1"/>
  <c r="AC13" i="1"/>
  <c r="AC35" i="1"/>
  <c r="AC55" i="1"/>
  <c r="AC39" i="1"/>
  <c r="J34" i="1"/>
  <c r="P38" i="1" s="1"/>
  <c r="K38" i="1"/>
  <c r="M38" i="1"/>
  <c r="N34" i="1"/>
  <c r="P34" i="1" s="1"/>
  <c r="M36" i="1"/>
  <c r="L36" i="1"/>
  <c r="L37" i="1"/>
  <c r="J37" i="1"/>
  <c r="J35" i="1"/>
  <c r="M37" i="1"/>
  <c r="N35" i="1"/>
  <c r="N38" i="1"/>
  <c r="L35" i="1"/>
  <c r="J36" i="1"/>
  <c r="K34" i="1"/>
  <c r="P37" i="1" s="1"/>
  <c r="M35" i="1"/>
  <c r="N37" i="1"/>
  <c r="L34" i="1"/>
  <c r="P36" i="1" s="1"/>
  <c r="M34" i="1"/>
  <c r="P35" i="1" s="1"/>
  <c r="K35" i="1"/>
  <c r="L38" i="1"/>
  <c r="K36" i="1"/>
  <c r="K37" i="1"/>
  <c r="N36" i="1"/>
  <c r="J38" i="1"/>
  <c r="AJ5" i="1" l="1"/>
  <c r="AF5" i="1"/>
  <c r="AG5" i="1"/>
  <c r="AH5" i="1"/>
  <c r="AI5" i="1"/>
  <c r="AE5" i="1"/>
  <c r="AG61" i="1"/>
  <c r="AH61" i="1"/>
  <c r="AE61" i="1"/>
  <c r="AI61" i="1"/>
  <c r="AJ61" i="1"/>
  <c r="AF61" i="1"/>
  <c r="AF44" i="1"/>
  <c r="AE44" i="1"/>
  <c r="AG44" i="1"/>
  <c r="AH44" i="1"/>
  <c r="AJ44" i="1"/>
  <c r="AI44" i="1"/>
  <c r="AF58" i="1"/>
  <c r="AG58" i="1"/>
  <c r="AH58" i="1"/>
  <c r="AI58" i="1"/>
  <c r="AJ58" i="1"/>
  <c r="AE58" i="1"/>
  <c r="AF65" i="1"/>
  <c r="AG65" i="1"/>
  <c r="AI65" i="1"/>
  <c r="AE65" i="1"/>
  <c r="AH65" i="1"/>
  <c r="AJ65" i="1"/>
  <c r="AF8" i="1"/>
  <c r="AG8" i="1"/>
  <c r="AH8" i="1"/>
  <c r="AJ8" i="1"/>
  <c r="AE8" i="1"/>
  <c r="AI8" i="1"/>
  <c r="AG14" i="1"/>
  <c r="AH14" i="1"/>
  <c r="AJ14" i="1"/>
  <c r="AE14" i="1"/>
  <c r="AF14" i="1"/>
  <c r="AI14" i="1"/>
  <c r="AI51" i="1"/>
  <c r="AJ51" i="1"/>
  <c r="AE51" i="1"/>
  <c r="AG51" i="1"/>
  <c r="AF51" i="1"/>
  <c r="AH51" i="1"/>
  <c r="AJ21" i="1"/>
  <c r="AF21" i="1"/>
  <c r="AG21" i="1"/>
  <c r="AI21" i="1"/>
  <c r="AH21" i="1"/>
  <c r="AE21" i="1"/>
  <c r="AF19" i="1"/>
  <c r="AG19" i="1"/>
  <c r="AJ19" i="1"/>
  <c r="AE19" i="1"/>
  <c r="AH19" i="1"/>
  <c r="AI19" i="1"/>
  <c r="AF50" i="1"/>
  <c r="AG50" i="1"/>
  <c r="AH50" i="1"/>
  <c r="AI50" i="1"/>
  <c r="AJ50" i="1"/>
  <c r="AE50" i="1"/>
  <c r="AF57" i="1"/>
  <c r="AG57" i="1"/>
  <c r="AI57" i="1"/>
  <c r="AH57" i="1"/>
  <c r="AE57" i="1"/>
  <c r="AJ57" i="1"/>
  <c r="AH64" i="1"/>
  <c r="AI64" i="1"/>
  <c r="AJ64" i="1"/>
  <c r="AF64" i="1"/>
  <c r="AE64" i="1"/>
  <c r="AG64" i="1"/>
  <c r="AJ70" i="1"/>
  <c r="AE70" i="1"/>
  <c r="AF70" i="1"/>
  <c r="AH70" i="1"/>
  <c r="AG70" i="1"/>
  <c r="AI70" i="1"/>
  <c r="AG6" i="1"/>
  <c r="AH6" i="1"/>
  <c r="AE6" i="1"/>
  <c r="AI6" i="1"/>
  <c r="AF6" i="1"/>
  <c r="AJ6" i="1"/>
  <c r="AF39" i="1"/>
  <c r="AG39" i="1"/>
  <c r="AH39" i="1"/>
  <c r="AI39" i="1"/>
  <c r="AE39" i="1"/>
  <c r="AJ39" i="1"/>
  <c r="AJ29" i="1"/>
  <c r="AF29" i="1"/>
  <c r="AH29" i="1"/>
  <c r="AE29" i="1"/>
  <c r="AG29" i="1"/>
  <c r="AI29" i="1"/>
  <c r="AJ31" i="1"/>
  <c r="AF31" i="1"/>
  <c r="AG31" i="1"/>
  <c r="AI31" i="1"/>
  <c r="AE31" i="1"/>
  <c r="AH31" i="1"/>
  <c r="AI59" i="1"/>
  <c r="AJ59" i="1"/>
  <c r="AE59" i="1"/>
  <c r="AG59" i="1"/>
  <c r="AF59" i="1"/>
  <c r="AH59" i="1"/>
  <c r="AG28" i="1"/>
  <c r="AI28" i="1"/>
  <c r="AJ28" i="1"/>
  <c r="AF28" i="1"/>
  <c r="AE28" i="1"/>
  <c r="AH28" i="1"/>
  <c r="AF42" i="1"/>
  <c r="AG42" i="1"/>
  <c r="AH42" i="1"/>
  <c r="AI42" i="1"/>
  <c r="AJ42" i="1"/>
  <c r="AE42" i="1"/>
  <c r="AF49" i="1"/>
  <c r="AG49" i="1"/>
  <c r="AI49" i="1"/>
  <c r="AH49" i="1"/>
  <c r="AJ49" i="1"/>
  <c r="AE49" i="1"/>
  <c r="AH56" i="1"/>
  <c r="AI56" i="1"/>
  <c r="AJ56" i="1"/>
  <c r="AF56" i="1"/>
  <c r="AE56" i="1"/>
  <c r="AG56" i="1"/>
  <c r="AJ62" i="1"/>
  <c r="AE62" i="1"/>
  <c r="AF62" i="1"/>
  <c r="AH62" i="1"/>
  <c r="AI62" i="1"/>
  <c r="AG62" i="1"/>
  <c r="AF55" i="1"/>
  <c r="AG55" i="1"/>
  <c r="AH55" i="1"/>
  <c r="AI55" i="1"/>
  <c r="AJ55" i="1"/>
  <c r="AE55" i="1"/>
  <c r="AI67" i="1"/>
  <c r="AJ67" i="1"/>
  <c r="AE67" i="1"/>
  <c r="AG67" i="1"/>
  <c r="AF67" i="1"/>
  <c r="AH67" i="1"/>
  <c r="AG20" i="1"/>
  <c r="AI20" i="1"/>
  <c r="AJ20" i="1"/>
  <c r="AF20" i="1"/>
  <c r="AH20" i="1"/>
  <c r="AE20" i="1"/>
  <c r="AF33" i="1"/>
  <c r="AG33" i="1"/>
  <c r="AI33" i="1"/>
  <c r="AH33" i="1"/>
  <c r="AJ33" i="1"/>
  <c r="AE33" i="1"/>
  <c r="AI35" i="1"/>
  <c r="AJ35" i="1"/>
  <c r="AE35" i="1"/>
  <c r="AG35" i="1"/>
  <c r="AF35" i="1"/>
  <c r="AH35" i="1"/>
  <c r="AF11" i="1"/>
  <c r="AG11" i="1"/>
  <c r="AE11" i="1"/>
  <c r="AI11" i="1"/>
  <c r="AH11" i="1"/>
  <c r="AJ11" i="1"/>
  <c r="AH15" i="1"/>
  <c r="AJ15" i="1"/>
  <c r="AF15" i="1"/>
  <c r="AG15" i="1"/>
  <c r="AI15" i="1"/>
  <c r="AE15" i="1"/>
  <c r="AG12" i="1"/>
  <c r="AI12" i="1"/>
  <c r="AJ12" i="1"/>
  <c r="AF12" i="1"/>
  <c r="AH12" i="1"/>
  <c r="AE12" i="1"/>
  <c r="AI26" i="1"/>
  <c r="AF26" i="1"/>
  <c r="AG26" i="1"/>
  <c r="AE26" i="1"/>
  <c r="AJ26" i="1"/>
  <c r="AH26" i="1"/>
  <c r="AF25" i="1"/>
  <c r="AH25" i="1"/>
  <c r="AI25" i="1"/>
  <c r="AG25" i="1"/>
  <c r="AJ25" i="1"/>
  <c r="AE25" i="1"/>
  <c r="AH40" i="1"/>
  <c r="AI40" i="1"/>
  <c r="AJ40" i="1"/>
  <c r="AF40" i="1"/>
  <c r="AE40" i="1"/>
  <c r="AG40" i="1"/>
  <c r="AJ46" i="1"/>
  <c r="AE46" i="1"/>
  <c r="AF46" i="1"/>
  <c r="AH46" i="1"/>
  <c r="AG46" i="1"/>
  <c r="AI46" i="1"/>
  <c r="AJ13" i="1"/>
  <c r="AF13" i="1"/>
  <c r="AG13" i="1"/>
  <c r="AH13" i="1"/>
  <c r="AI13" i="1"/>
  <c r="AE13" i="1"/>
  <c r="AG69" i="1"/>
  <c r="AE69" i="1"/>
  <c r="AH69" i="1"/>
  <c r="AI69" i="1"/>
  <c r="AJ69" i="1"/>
  <c r="AF69" i="1"/>
  <c r="AH23" i="1"/>
  <c r="AJ23" i="1"/>
  <c r="AF23" i="1"/>
  <c r="AG23" i="1"/>
  <c r="AI23" i="1"/>
  <c r="AE23" i="1"/>
  <c r="AF68" i="1"/>
  <c r="AE68" i="1"/>
  <c r="AG68" i="1"/>
  <c r="AH68" i="1"/>
  <c r="AJ68" i="1"/>
  <c r="AI68" i="1"/>
  <c r="AG4" i="1"/>
  <c r="AI4" i="1"/>
  <c r="AJ4" i="1"/>
  <c r="AH4" i="1"/>
  <c r="AE4" i="1"/>
  <c r="AF4" i="1"/>
  <c r="AI18" i="1"/>
  <c r="AF18" i="1"/>
  <c r="AG18" i="1"/>
  <c r="AH18" i="1"/>
  <c r="AE18" i="1"/>
  <c r="AJ18" i="1"/>
  <c r="AF17" i="1"/>
  <c r="AH17" i="1"/>
  <c r="AI17" i="1"/>
  <c r="AG17" i="1"/>
  <c r="AJ17" i="1"/>
  <c r="AE17" i="1"/>
  <c r="AF32" i="1"/>
  <c r="AH32" i="1"/>
  <c r="AI32" i="1"/>
  <c r="AJ32" i="1"/>
  <c r="AE32" i="1"/>
  <c r="AG32" i="1"/>
  <c r="AJ38" i="1"/>
  <c r="AE38" i="1"/>
  <c r="AF38" i="1"/>
  <c r="AH38" i="1"/>
  <c r="AG38" i="1"/>
  <c r="AI38" i="1"/>
  <c r="AJ54" i="1"/>
  <c r="AE54" i="1"/>
  <c r="AF54" i="1"/>
  <c r="AH54" i="1"/>
  <c r="AG54" i="1"/>
  <c r="AI54" i="1"/>
  <c r="AF60" i="1"/>
  <c r="AE60" i="1"/>
  <c r="AG60" i="1"/>
  <c r="AH60" i="1"/>
  <c r="AJ60" i="1"/>
  <c r="AI60" i="1"/>
  <c r="AH7" i="1"/>
  <c r="AJ7" i="1"/>
  <c r="AF7" i="1"/>
  <c r="AG7" i="1"/>
  <c r="AI7" i="1"/>
  <c r="AE7" i="1"/>
  <c r="AG37" i="1"/>
  <c r="AH37" i="1"/>
  <c r="AI37" i="1"/>
  <c r="AJ37" i="1"/>
  <c r="AF37" i="1"/>
  <c r="AE37" i="1"/>
  <c r="AF34" i="1"/>
  <c r="AG34" i="1"/>
  <c r="AH34" i="1"/>
  <c r="AI34" i="1"/>
  <c r="AJ34" i="1"/>
  <c r="AE34" i="1"/>
  <c r="AH48" i="1"/>
  <c r="AI48" i="1"/>
  <c r="AJ48" i="1"/>
  <c r="AF48" i="1"/>
  <c r="AE48" i="1"/>
  <c r="AG48" i="1"/>
  <c r="AG45" i="1"/>
  <c r="AH45" i="1"/>
  <c r="AI45" i="1"/>
  <c r="AJ45" i="1"/>
  <c r="AE45" i="1"/>
  <c r="AF45" i="1"/>
  <c r="AF63" i="1"/>
  <c r="AG63" i="1"/>
  <c r="AH63" i="1"/>
  <c r="AI63" i="1"/>
  <c r="AJ63" i="1"/>
  <c r="AE63" i="1"/>
  <c r="AF47" i="1"/>
  <c r="AG47" i="1"/>
  <c r="AH47" i="1"/>
  <c r="AI47" i="1"/>
  <c r="AJ47" i="1"/>
  <c r="AE47" i="1"/>
  <c r="AF3" i="1"/>
  <c r="AG3" i="1"/>
  <c r="AE3" i="1"/>
  <c r="AH3" i="1"/>
  <c r="AJ3" i="1"/>
  <c r="AI3" i="1"/>
  <c r="AG2" i="1"/>
  <c r="AH2" i="1"/>
  <c r="AI2" i="1"/>
  <c r="AJ2" i="1"/>
  <c r="AF2" i="1"/>
  <c r="AE2" i="1"/>
  <c r="AI10" i="1"/>
  <c r="AF10" i="1"/>
  <c r="AG10" i="1"/>
  <c r="AH10" i="1"/>
  <c r="AJ10" i="1"/>
  <c r="AE10" i="1"/>
  <c r="AF9" i="1"/>
  <c r="AH9" i="1"/>
  <c r="AI9" i="1"/>
  <c r="AJ9" i="1"/>
  <c r="AE9" i="1"/>
  <c r="AG9" i="1"/>
  <c r="AF24" i="1"/>
  <c r="AJ24" i="1"/>
  <c r="AH24" i="1"/>
  <c r="AE24" i="1"/>
  <c r="AG24" i="1"/>
  <c r="AI24" i="1"/>
  <c r="AG30" i="1"/>
  <c r="AH30" i="1"/>
  <c r="AF30" i="1"/>
  <c r="AE30" i="1"/>
  <c r="AI30" i="1"/>
  <c r="AJ30" i="1"/>
  <c r="AG53" i="1"/>
  <c r="AH53" i="1"/>
  <c r="AI53" i="1"/>
  <c r="AJ53" i="1"/>
  <c r="AE53" i="1"/>
  <c r="AF53" i="1"/>
  <c r="AF27" i="1"/>
  <c r="AG27" i="1"/>
  <c r="AI27" i="1"/>
  <c r="AJ27" i="1"/>
  <c r="AE27" i="1"/>
  <c r="AH27" i="1"/>
  <c r="AI43" i="1"/>
  <c r="AJ43" i="1"/>
  <c r="AE43" i="1"/>
  <c r="AG43" i="1"/>
  <c r="AF43" i="1"/>
  <c r="AH43" i="1"/>
  <c r="AF52" i="1"/>
  <c r="AE52" i="1"/>
  <c r="AG52" i="1"/>
  <c r="AH52" i="1"/>
  <c r="AJ52" i="1"/>
  <c r="AI52" i="1"/>
  <c r="AF66" i="1"/>
  <c r="AG66" i="1"/>
  <c r="AH66" i="1"/>
  <c r="AI66" i="1"/>
  <c r="AJ66" i="1"/>
  <c r="AE66" i="1"/>
  <c r="AF73" i="1"/>
  <c r="AG73" i="1"/>
  <c r="AI73" i="1"/>
  <c r="AH73" i="1"/>
  <c r="AJ73" i="1"/>
  <c r="AE73" i="1"/>
  <c r="AF41" i="1"/>
  <c r="AG41" i="1"/>
  <c r="AI41" i="1"/>
  <c r="AH41" i="1"/>
  <c r="AJ41" i="1"/>
  <c r="AE41" i="1"/>
  <c r="AF16" i="1"/>
  <c r="AG16" i="1"/>
  <c r="AI16" i="1"/>
  <c r="AE16" i="1"/>
  <c r="AH16" i="1"/>
  <c r="AJ16" i="1"/>
  <c r="AG22" i="1"/>
  <c r="AH22" i="1"/>
  <c r="AI22" i="1"/>
  <c r="AE22" i="1"/>
  <c r="AJ22" i="1"/>
  <c r="AF22" i="1"/>
  <c r="AF71" i="1"/>
  <c r="AG71" i="1"/>
  <c r="AH71" i="1"/>
  <c r="AI71" i="1"/>
  <c r="AE71" i="1"/>
  <c r="AJ71" i="1"/>
  <c r="AH72" i="1"/>
  <c r="AI72" i="1"/>
  <c r="AJ72" i="1"/>
  <c r="AF72" i="1"/>
  <c r="AE72" i="1"/>
  <c r="AG72" i="1"/>
  <c r="AF36" i="1"/>
  <c r="AE36" i="1"/>
  <c r="AG36" i="1"/>
  <c r="AH36" i="1"/>
  <c r="AJ36" i="1"/>
  <c r="AI36" i="1"/>
  <c r="J52" i="1" l="1" a="1"/>
  <c r="P9" i="3" a="1"/>
  <c r="J52" i="1" l="1"/>
  <c r="P56" i="1" s="1"/>
  <c r="N54" i="1"/>
  <c r="K54" i="1"/>
  <c r="J56" i="1"/>
  <c r="N55" i="1"/>
  <c r="K53" i="1"/>
  <c r="M52" i="1"/>
  <c r="P53" i="1" s="1"/>
  <c r="L55" i="1"/>
  <c r="K56" i="1"/>
  <c r="L54" i="1"/>
  <c r="N53" i="1"/>
  <c r="M56" i="1"/>
  <c r="M54" i="1"/>
  <c r="M55" i="1"/>
  <c r="K52" i="1"/>
  <c r="P55" i="1" s="1"/>
  <c r="J53" i="1"/>
  <c r="J54" i="1"/>
  <c r="M53" i="1"/>
  <c r="L56" i="1"/>
  <c r="K55" i="1"/>
  <c r="J55" i="1"/>
  <c r="L52" i="1"/>
  <c r="P54" i="1" s="1"/>
  <c r="L53" i="1"/>
  <c r="N52" i="1"/>
  <c r="P52" i="1" s="1"/>
  <c r="N56" i="1"/>
  <c r="P9" i="3"/>
  <c r="S11" i="3"/>
  <c r="T12" i="3"/>
  <c r="Q9" i="3"/>
  <c r="Q13" i="3"/>
  <c r="P10" i="3"/>
  <c r="Q11" i="3"/>
  <c r="P12" i="3"/>
  <c r="R13" i="3"/>
  <c r="R10" i="3"/>
  <c r="S9" i="3"/>
  <c r="T13" i="3"/>
  <c r="T11" i="3"/>
  <c r="S12" i="3"/>
  <c r="Q12" i="3"/>
  <c r="T10" i="3"/>
  <c r="P13" i="3"/>
  <c r="P11" i="3"/>
  <c r="S10" i="3"/>
  <c r="S13" i="3"/>
  <c r="R11" i="3"/>
  <c r="R9" i="3"/>
  <c r="Q10" i="3"/>
  <c r="T9" i="3"/>
  <c r="R12" i="3"/>
  <c r="J38" i="3" l="1" a="1"/>
  <c r="J38" i="3" s="1"/>
  <c r="J78" i="3" a="1"/>
  <c r="J78" i="3" s="1"/>
  <c r="J54" i="3" a="1"/>
  <c r="J54" i="3" s="1"/>
  <c r="J46" i="3" a="1"/>
  <c r="J46" i="3" s="1"/>
  <c r="J75" i="3" a="1"/>
  <c r="J75" i="3" s="1"/>
  <c r="J62" i="3" a="1"/>
  <c r="J62" i="3" s="1"/>
  <c r="J71" i="3" a="1"/>
  <c r="J71" i="3" s="1"/>
  <c r="J7" i="3" a="1"/>
  <c r="J7" i="3" s="1"/>
  <c r="J63" i="3" a="1"/>
  <c r="J63" i="3" s="1"/>
  <c r="J22" i="3" a="1"/>
  <c r="J22" i="3" s="1"/>
  <c r="J14" i="3" a="1"/>
  <c r="J14" i="3" s="1"/>
  <c r="J70" i="3" a="1"/>
  <c r="J70" i="3" s="1"/>
  <c r="J30" i="3" a="1"/>
  <c r="J30" i="3" s="1"/>
  <c r="J82" i="3" a="1"/>
  <c r="J82" i="3" s="1"/>
  <c r="J42" i="3" a="1"/>
  <c r="J42" i="3" s="1"/>
  <c r="J34" i="3" a="1"/>
  <c r="J34" i="3" s="1"/>
  <c r="J13" i="3" a="1"/>
  <c r="J13" i="3" s="1"/>
  <c r="J60" i="3" a="1"/>
  <c r="J60" i="3" s="1"/>
  <c r="J12" i="3" a="1"/>
  <c r="J12" i="3" s="1"/>
  <c r="J26" i="3" a="1"/>
  <c r="J26" i="3" s="1"/>
  <c r="J25" i="3" a="1"/>
  <c r="J25" i="3" s="1"/>
  <c r="J27" i="3" a="1"/>
  <c r="J27" i="3" s="1"/>
  <c r="J79" i="3" a="1"/>
  <c r="J79" i="3" s="1"/>
  <c r="J19" i="3" a="1"/>
  <c r="J19" i="3" s="1"/>
  <c r="J18" i="3" a="1"/>
  <c r="J18" i="3" s="1"/>
  <c r="J80" i="3" a="1"/>
  <c r="J80" i="3" s="1"/>
  <c r="J56" i="3" a="1"/>
  <c r="J56" i="3" s="1"/>
  <c r="J5" i="3" a="1"/>
  <c r="J5" i="3" s="1"/>
  <c r="J77" i="3" a="1"/>
  <c r="J77" i="3" s="1"/>
  <c r="J81" i="3" a="1"/>
  <c r="J81" i="3" s="1"/>
  <c r="J17" i="3" a="1"/>
  <c r="J17" i="3" s="1"/>
  <c r="J72" i="3" a="1"/>
  <c r="J72" i="3" s="1"/>
  <c r="J40" i="3" a="1"/>
  <c r="J40" i="3" s="1"/>
  <c r="J76" i="3" a="1"/>
  <c r="J76" i="3" s="1"/>
  <c r="J84" i="3" a="1"/>
  <c r="J84" i="3" s="1"/>
  <c r="J45" i="3" a="1"/>
  <c r="J45" i="3" s="1"/>
  <c r="J55" i="3" a="1"/>
  <c r="J55" i="3" s="1"/>
  <c r="J73" i="3" a="1"/>
  <c r="J73" i="3" s="1"/>
  <c r="J9" i="3" a="1"/>
  <c r="J9" i="3" s="1"/>
  <c r="J47" i="3" a="1"/>
  <c r="J47" i="3" s="1"/>
  <c r="J6" i="3" a="1"/>
  <c r="J6" i="3" s="1"/>
  <c r="J35" i="3" a="1"/>
  <c r="J35" i="3" s="1"/>
  <c r="J48" i="3" a="1"/>
  <c r="J48" i="3" s="1"/>
  <c r="J50" i="3" a="1"/>
  <c r="J50" i="3" s="1"/>
  <c r="J4" i="3" a="1"/>
  <c r="J4" i="3" s="1"/>
  <c r="J68" i="3" a="1"/>
  <c r="J68" i="3" s="1"/>
  <c r="J52" i="3" a="1"/>
  <c r="J52" i="3" s="1"/>
  <c r="J65" i="3" a="1"/>
  <c r="J65" i="3" s="1"/>
  <c r="J83" i="3" a="1"/>
  <c r="J83" i="3" s="1"/>
  <c r="J32" i="3" a="1"/>
  <c r="J32" i="3" s="1"/>
  <c r="J10" i="3" a="1"/>
  <c r="J10" i="3" s="1"/>
  <c r="J61" i="3" a="1"/>
  <c r="J61" i="3" s="1"/>
  <c r="J69" i="3" a="1"/>
  <c r="J69" i="3" s="1"/>
  <c r="J44" i="3" a="1"/>
  <c r="J44" i="3" s="1"/>
  <c r="J39" i="3" a="1"/>
  <c r="J39" i="3" s="1"/>
  <c r="J57" i="3" a="1"/>
  <c r="J57" i="3" s="1"/>
  <c r="J67" i="3" a="1"/>
  <c r="J67" i="3" s="1"/>
  <c r="J74" i="3" a="1"/>
  <c r="J74" i="3" s="1"/>
  <c r="J20" i="3" a="1"/>
  <c r="J20" i="3" s="1"/>
  <c r="J33" i="3" a="1"/>
  <c r="J33" i="3" s="1"/>
  <c r="J24" i="3" a="1"/>
  <c r="J24" i="3" s="1"/>
  <c r="J64" i="3" a="1"/>
  <c r="J64" i="3" s="1"/>
  <c r="J37" i="3" a="1"/>
  <c r="J37" i="3" s="1"/>
  <c r="J53" i="3" a="1"/>
  <c r="J53" i="3" s="1"/>
  <c r="J36" i="3" a="1"/>
  <c r="J36" i="3" s="1"/>
  <c r="J23" i="3" a="1"/>
  <c r="J23" i="3" s="1"/>
  <c r="J66" i="3" a="1"/>
  <c r="J66" i="3" s="1"/>
  <c r="J49" i="3" a="1"/>
  <c r="J49" i="3" s="1"/>
  <c r="J51" i="3" a="1"/>
  <c r="J51" i="3" s="1"/>
  <c r="J16" i="3" a="1"/>
  <c r="J16" i="3" s="1"/>
  <c r="J31" i="3" a="1"/>
  <c r="J31" i="3" s="1"/>
  <c r="J29" i="3" a="1"/>
  <c r="J29" i="3" s="1"/>
  <c r="J59" i="3" a="1"/>
  <c r="J59" i="3" s="1"/>
  <c r="J28" i="3" a="1"/>
  <c r="J28" i="3" s="1"/>
  <c r="J15" i="3" a="1"/>
  <c r="J15" i="3" s="1"/>
  <c r="J41" i="3" a="1"/>
  <c r="J41" i="3" s="1"/>
  <c r="J43" i="3" a="1"/>
  <c r="J43" i="3" s="1"/>
  <c r="J8" i="3" a="1"/>
  <c r="J8" i="3" s="1"/>
  <c r="J21" i="3" a="1"/>
  <c r="J21" i="3" s="1"/>
  <c r="J11" i="3" a="1"/>
  <c r="J11" i="3" s="1"/>
  <c r="J58" i="3" a="1"/>
  <c r="J58" i="3" s="1"/>
  <c r="I4" i="3" a="1"/>
  <c r="I4" i="3" l="1"/>
  <c r="I11" i="3"/>
  <c r="I19" i="3"/>
  <c r="I27" i="3"/>
  <c r="I35" i="3"/>
  <c r="I43" i="3"/>
  <c r="I57" i="3"/>
  <c r="I59" i="3"/>
  <c r="I32" i="3"/>
  <c r="I55" i="3"/>
  <c r="I42" i="3"/>
  <c r="I22" i="3"/>
  <c r="I69" i="3"/>
  <c r="I5" i="3"/>
  <c r="I44" i="3"/>
  <c r="I65" i="3"/>
  <c r="I63" i="3"/>
  <c r="I49" i="3"/>
  <c r="I26" i="3"/>
  <c r="I24" i="3"/>
  <c r="I47" i="3"/>
  <c r="I78" i="3"/>
  <c r="I14" i="3"/>
  <c r="I61" i="3"/>
  <c r="I67" i="3"/>
  <c r="I36" i="3"/>
  <c r="I75" i="3"/>
  <c r="I30" i="3"/>
  <c r="I82" i="3"/>
  <c r="I41" i="3"/>
  <c r="I80" i="3"/>
  <c r="I16" i="3"/>
  <c r="I39" i="3"/>
  <c r="I70" i="3"/>
  <c r="I6" i="3"/>
  <c r="I53" i="3"/>
  <c r="I50" i="3"/>
  <c r="I28" i="3"/>
  <c r="I77" i="3"/>
  <c r="I66" i="3"/>
  <c r="I33" i="3"/>
  <c r="I72" i="3"/>
  <c r="I8" i="3"/>
  <c r="I31" i="3"/>
  <c r="I62" i="3"/>
  <c r="I83" i="3"/>
  <c r="I45" i="3"/>
  <c r="I84" i="3"/>
  <c r="I20" i="3"/>
  <c r="I51" i="3"/>
  <c r="I10" i="3"/>
  <c r="I25" i="3"/>
  <c r="I64" i="3"/>
  <c r="I34" i="3"/>
  <c r="I23" i="3"/>
  <c r="I54" i="3"/>
  <c r="I74" i="3"/>
  <c r="I37" i="3"/>
  <c r="I76" i="3"/>
  <c r="I12" i="3"/>
  <c r="I40" i="3"/>
  <c r="I13" i="3"/>
  <c r="I81" i="3"/>
  <c r="I17" i="3"/>
  <c r="I56" i="3"/>
  <c r="I79" i="3"/>
  <c r="I15" i="3"/>
  <c r="I46" i="3"/>
  <c r="I58" i="3"/>
  <c r="I29" i="3"/>
  <c r="I68" i="3"/>
  <c r="I73" i="3"/>
  <c r="I9" i="3"/>
  <c r="I48" i="3"/>
  <c r="I71" i="3"/>
  <c r="I7" i="3"/>
  <c r="I38" i="3"/>
  <c r="I18" i="3"/>
  <c r="I21" i="3"/>
  <c r="I60" i="3"/>
  <c r="I52" i="3"/>
  <c r="L52" i="3" l="1"/>
  <c r="K52" i="3"/>
  <c r="L56" i="3"/>
  <c r="K56" i="3"/>
  <c r="K20" i="3"/>
  <c r="L20" i="3"/>
  <c r="L39" i="3"/>
  <c r="K39" i="3"/>
  <c r="L63" i="3"/>
  <c r="K63" i="3"/>
  <c r="K4" i="3"/>
  <c r="L4" i="3"/>
  <c r="K41" i="4"/>
  <c r="L41" i="4"/>
  <c r="L12" i="4"/>
  <c r="K12" i="4"/>
  <c r="L53" i="4"/>
  <c r="K53" i="4"/>
  <c r="L38" i="4"/>
  <c r="K38" i="4"/>
  <c r="L8" i="4"/>
  <c r="K8" i="4"/>
  <c r="K60" i="3"/>
  <c r="L60" i="3"/>
  <c r="L17" i="3"/>
  <c r="K17" i="3"/>
  <c r="L84" i="3"/>
  <c r="K84" i="3"/>
  <c r="K16" i="3"/>
  <c r="L16" i="3"/>
  <c r="L61" i="3"/>
  <c r="K61" i="3"/>
  <c r="L59" i="3"/>
  <c r="K59" i="3"/>
  <c r="K17" i="4"/>
  <c r="L17" i="4"/>
  <c r="L26" i="4"/>
  <c r="K26" i="4"/>
  <c r="K73" i="4"/>
  <c r="L73" i="4"/>
  <c r="L43" i="4"/>
  <c r="K43" i="4"/>
  <c r="L20" i="4"/>
  <c r="K20" i="4"/>
  <c r="L84" i="4"/>
  <c r="K84" i="4"/>
  <c r="L61" i="4"/>
  <c r="K61" i="4"/>
  <c r="L46" i="4"/>
  <c r="K46" i="4"/>
  <c r="K31" i="4"/>
  <c r="L31" i="4"/>
  <c r="L16" i="4"/>
  <c r="K16" i="4"/>
  <c r="L80" i="4"/>
  <c r="K80" i="4"/>
  <c r="L21" i="3"/>
  <c r="K21" i="3"/>
  <c r="L68" i="3"/>
  <c r="K68" i="3"/>
  <c r="L81" i="3"/>
  <c r="K81" i="3"/>
  <c r="K23" i="3"/>
  <c r="L23" i="3"/>
  <c r="L45" i="3"/>
  <c r="K45" i="3"/>
  <c r="L77" i="3"/>
  <c r="K77" i="3"/>
  <c r="K80" i="3"/>
  <c r="L80" i="3"/>
  <c r="K14" i="3"/>
  <c r="L14" i="3"/>
  <c r="K44" i="3"/>
  <c r="L44" i="3"/>
  <c r="K57" i="3"/>
  <c r="L57" i="3"/>
  <c r="K81" i="4"/>
  <c r="L81" i="4"/>
  <c r="L58" i="4"/>
  <c r="K58" i="4"/>
  <c r="L10" i="4"/>
  <c r="K10" i="4"/>
  <c r="L51" i="4"/>
  <c r="K51" i="4"/>
  <c r="L28" i="4"/>
  <c r="K28" i="4"/>
  <c r="L5" i="4"/>
  <c r="K5" i="4"/>
  <c r="L69" i="4"/>
  <c r="K69" i="4"/>
  <c r="L54" i="4"/>
  <c r="K54" i="4"/>
  <c r="K39" i="4"/>
  <c r="L39" i="4"/>
  <c r="L24" i="4"/>
  <c r="K24" i="4"/>
  <c r="L18" i="3"/>
  <c r="K18" i="3"/>
  <c r="L29" i="3"/>
  <c r="K29" i="3"/>
  <c r="L13" i="3"/>
  <c r="K13" i="3"/>
  <c r="L34" i="3"/>
  <c r="K34" i="3"/>
  <c r="L83" i="3"/>
  <c r="K83" i="3"/>
  <c r="L28" i="3"/>
  <c r="K28" i="3"/>
  <c r="L41" i="3"/>
  <c r="K41" i="3"/>
  <c r="K78" i="3"/>
  <c r="L78" i="3"/>
  <c r="K5" i="3"/>
  <c r="L5" i="3"/>
  <c r="K43" i="3"/>
  <c r="L43" i="3"/>
  <c r="K49" i="4"/>
  <c r="L49" i="4"/>
  <c r="K33" i="4"/>
  <c r="L33" i="4"/>
  <c r="L42" i="4"/>
  <c r="K42" i="4"/>
  <c r="L59" i="4"/>
  <c r="K59" i="4"/>
  <c r="L36" i="4"/>
  <c r="K36" i="4"/>
  <c r="L13" i="4"/>
  <c r="K13" i="4"/>
  <c r="L77" i="4"/>
  <c r="K77" i="4"/>
  <c r="L62" i="4"/>
  <c r="K62" i="4"/>
  <c r="K47" i="4"/>
  <c r="L47" i="4"/>
  <c r="L32" i="4"/>
  <c r="K32" i="4"/>
  <c r="L33" i="3"/>
  <c r="K33" i="3"/>
  <c r="L24" i="3"/>
  <c r="K24" i="3"/>
  <c r="L9" i="3"/>
  <c r="K9" i="3"/>
  <c r="L74" i="3"/>
  <c r="K74" i="3"/>
  <c r="L67" i="3"/>
  <c r="K67" i="3"/>
  <c r="L32" i="3"/>
  <c r="K32" i="3"/>
  <c r="K57" i="4"/>
  <c r="L57" i="4"/>
  <c r="L35" i="4"/>
  <c r="K35" i="4"/>
  <c r="L76" i="4"/>
  <c r="K76" i="4"/>
  <c r="K23" i="4"/>
  <c r="L23" i="4"/>
  <c r="L72" i="4"/>
  <c r="K72" i="4"/>
  <c r="L73" i="3"/>
  <c r="K73" i="3"/>
  <c r="L54" i="3"/>
  <c r="K54" i="3"/>
  <c r="K66" i="3"/>
  <c r="L66" i="3"/>
  <c r="L65" i="3"/>
  <c r="K65" i="3"/>
  <c r="L38" i="3"/>
  <c r="K38" i="3"/>
  <c r="L58" i="3"/>
  <c r="K58" i="3"/>
  <c r="L40" i="3"/>
  <c r="K40" i="3"/>
  <c r="L64" i="3"/>
  <c r="K64" i="3"/>
  <c r="L62" i="3"/>
  <c r="K62" i="3"/>
  <c r="L50" i="3"/>
  <c r="K50" i="3"/>
  <c r="L82" i="3"/>
  <c r="K82" i="3"/>
  <c r="L47" i="3"/>
  <c r="K47" i="3"/>
  <c r="K69" i="3"/>
  <c r="L69" i="3"/>
  <c r="L35" i="3"/>
  <c r="K35" i="3"/>
  <c r="L18" i="4"/>
  <c r="K18" i="4"/>
  <c r="K65" i="4"/>
  <c r="L65" i="4"/>
  <c r="L74" i="4"/>
  <c r="K74" i="4"/>
  <c r="L67" i="4"/>
  <c r="K67" i="4"/>
  <c r="L44" i="4"/>
  <c r="K44" i="4"/>
  <c r="L21" i="4"/>
  <c r="K21" i="4"/>
  <c r="L6" i="4"/>
  <c r="K6" i="4"/>
  <c r="L70" i="4"/>
  <c r="K70" i="4"/>
  <c r="K55" i="4"/>
  <c r="L55" i="4"/>
  <c r="L40" i="4"/>
  <c r="K40" i="4"/>
  <c r="L7" i="3"/>
  <c r="K7" i="3"/>
  <c r="K46" i="3"/>
  <c r="L46" i="3"/>
  <c r="L12" i="3"/>
  <c r="K12" i="3"/>
  <c r="K25" i="3"/>
  <c r="L25" i="3"/>
  <c r="L31" i="3"/>
  <c r="K31" i="3"/>
  <c r="L53" i="3"/>
  <c r="K53" i="3"/>
  <c r="L30" i="3"/>
  <c r="K30" i="3"/>
  <c r="L22" i="3"/>
  <c r="K22" i="3"/>
  <c r="L27" i="3"/>
  <c r="K27" i="3"/>
  <c r="L50" i="4"/>
  <c r="K50" i="4"/>
  <c r="L34" i="4"/>
  <c r="K34" i="4"/>
  <c r="L11" i="4"/>
  <c r="K11" i="4"/>
  <c r="L75" i="4"/>
  <c r="K75" i="4"/>
  <c r="L52" i="4"/>
  <c r="K52" i="4"/>
  <c r="L29" i="4"/>
  <c r="K29" i="4"/>
  <c r="L14" i="4"/>
  <c r="K14" i="4"/>
  <c r="L78" i="4"/>
  <c r="K78" i="4"/>
  <c r="K63" i="4"/>
  <c r="L63" i="4"/>
  <c r="L48" i="4"/>
  <c r="K48" i="4"/>
  <c r="L71" i="3"/>
  <c r="K71" i="3"/>
  <c r="L15" i="3"/>
  <c r="K15" i="3"/>
  <c r="L76" i="3"/>
  <c r="K76" i="3"/>
  <c r="K10" i="3"/>
  <c r="L10" i="3"/>
  <c r="K8" i="3"/>
  <c r="L8" i="3"/>
  <c r="L6" i="3"/>
  <c r="K6" i="3"/>
  <c r="L75" i="3"/>
  <c r="K75" i="3"/>
  <c r="L26" i="3"/>
  <c r="K26" i="3"/>
  <c r="K42" i="3"/>
  <c r="L42" i="3"/>
  <c r="L19" i="3"/>
  <c r="K19" i="3"/>
  <c r="L82" i="4"/>
  <c r="K82" i="4"/>
  <c r="L66" i="4"/>
  <c r="K66" i="4"/>
  <c r="L19" i="4"/>
  <c r="K19" i="4"/>
  <c r="L83" i="4"/>
  <c r="K83" i="4"/>
  <c r="L60" i="4"/>
  <c r="K60" i="4"/>
  <c r="L37" i="4"/>
  <c r="K37" i="4"/>
  <c r="L22" i="4"/>
  <c r="K22" i="4"/>
  <c r="L7" i="4"/>
  <c r="K7" i="4"/>
  <c r="K71" i="4"/>
  <c r="L71" i="4"/>
  <c r="L56" i="4"/>
  <c r="K56" i="4"/>
  <c r="K48" i="3"/>
  <c r="L48" i="3"/>
  <c r="L79" i="3"/>
  <c r="K79" i="3"/>
  <c r="L37" i="3"/>
  <c r="K37" i="3"/>
  <c r="L51" i="3"/>
  <c r="K51" i="3"/>
  <c r="L72" i="3"/>
  <c r="K72" i="3"/>
  <c r="K70" i="3"/>
  <c r="L70" i="3"/>
  <c r="K36" i="3"/>
  <c r="L36" i="3"/>
  <c r="L49" i="3"/>
  <c r="K49" i="3"/>
  <c r="K55" i="3"/>
  <c r="L55" i="3"/>
  <c r="K11" i="3"/>
  <c r="L11" i="3"/>
  <c r="K25" i="4"/>
  <c r="L25" i="4"/>
  <c r="K9" i="4"/>
  <c r="L9" i="4"/>
  <c r="L27" i="4"/>
  <c r="K27" i="4"/>
  <c r="L4" i="4"/>
  <c r="K4" i="4"/>
  <c r="L68" i="4"/>
  <c r="K68" i="4"/>
  <c r="L45" i="4"/>
  <c r="K45" i="4"/>
  <c r="L30" i="4"/>
  <c r="K30" i="4"/>
  <c r="K15" i="4"/>
  <c r="L15" i="4"/>
  <c r="K79" i="4"/>
  <c r="L79" i="4"/>
  <c r="L64" i="4"/>
  <c r="K64" i="4"/>
</calcChain>
</file>

<file path=xl/sharedStrings.xml><?xml version="1.0" encoding="utf-8"?>
<sst xmlns="http://schemas.openxmlformats.org/spreadsheetml/2006/main" count="50" uniqueCount="37">
  <si>
    <t>Eta</t>
  </si>
  <si>
    <t>Casa di proprietà</t>
  </si>
  <si>
    <t>Reddito</t>
  </si>
  <si>
    <t>Reddito2</t>
  </si>
  <si>
    <t>Spesa_mensile</t>
  </si>
  <si>
    <t>Stime OLS senza eteroschedaticità</t>
  </si>
  <si>
    <t>Res_OLS</t>
  </si>
  <si>
    <t>Costante</t>
  </si>
  <si>
    <t>bOLS</t>
  </si>
  <si>
    <t>Regressione ausiliaria log res^2 su log(Income) per stimare alpha</t>
  </si>
  <si>
    <t>log(Res_OLS^2)</t>
  </si>
  <si>
    <t>Xw (alpha fissato)</t>
  </si>
  <si>
    <t>yw (alpha fissato)</t>
  </si>
  <si>
    <t>Reddito^(alpha fissato)</t>
  </si>
  <si>
    <t>Reddito^(alpha stimato</t>
  </si>
  <si>
    <t>Xw (alpha stimato)</t>
  </si>
  <si>
    <t>yw (alpha stimato</t>
  </si>
  <si>
    <t>Stime GLS (utilizzando alpha stimato)</t>
  </si>
  <si>
    <t>Stime GLS (con eteroschedasticità, alpha fissato)</t>
  </si>
  <si>
    <t>Il diagramma di dispersione mostra chiaramente che la variabilità della spesa cresce con il reddito</t>
  </si>
  <si>
    <t>x0'=</t>
  </si>
  <si>
    <t>Scala originaria</t>
  </si>
  <si>
    <t>Scala trasformata</t>
  </si>
  <si>
    <t>(X'X)^-1 modello trasformato con alpha stimato</t>
  </si>
  <si>
    <t>hat y_0</t>
  </si>
  <si>
    <t>Scala originale</t>
  </si>
  <si>
    <t>(X'X)^-1 modello originario</t>
  </si>
  <si>
    <t>tgam</t>
  </si>
  <si>
    <t>Età</t>
  </si>
  <si>
    <t>Il coefficiente del reddito è positivo e quello del reddito^2 è negativo. Questo significa che il valore previsto della spesa presenta la forma di un ramo di parabola con la concavità rivolta verso il basso</t>
  </si>
  <si>
    <t>L'ampiezza dell'intervallo di previsione GLS aumenta notevolmente all'aumentare del reddito (al contrario quello OLS rimane pressoché costante)</t>
  </si>
  <si>
    <t>alpha fissato</t>
  </si>
  <si>
    <t>Intercetta</t>
  </si>
  <si>
    <t xml:space="preserve">Reddito^2 </t>
  </si>
  <si>
    <t>Casa</t>
  </si>
  <si>
    <t>Intsup</t>
  </si>
  <si>
    <t>Intinf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</si>
</sst>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Dati!$D$2:$D$73</c:f>
              <c:numCache>
                <c:formatCode>#,##0.0000</c:formatCode>
                <c:ptCount val="72"/>
                <c:pt idx="0">
                  <c:v>4.5199999999999996</c:v>
                </c:pt>
                <c:pt idx="1">
                  <c:v>2.42</c:v>
                </c:pt>
                <c:pt idx="2">
                  <c:v>4.5</c:v>
                </c:pt>
                <c:pt idx="3">
                  <c:v>2.54</c:v>
                </c:pt>
                <c:pt idx="4">
                  <c:v>9.7899999999999991</c:v>
                </c:pt>
                <c:pt idx="5">
                  <c:v>2.5</c:v>
                </c:pt>
                <c:pt idx="6">
                  <c:v>3.96</c:v>
                </c:pt>
                <c:pt idx="7">
                  <c:v>2.37</c:v>
                </c:pt>
                <c:pt idx="8">
                  <c:v>3.8</c:v>
                </c:pt>
                <c:pt idx="9">
                  <c:v>3.2</c:v>
                </c:pt>
                <c:pt idx="10">
                  <c:v>3.95</c:v>
                </c:pt>
                <c:pt idx="11">
                  <c:v>2.4500000000000002</c:v>
                </c:pt>
                <c:pt idx="12">
                  <c:v>1.91</c:v>
                </c:pt>
                <c:pt idx="13">
                  <c:v>3.2</c:v>
                </c:pt>
                <c:pt idx="14">
                  <c:v>4</c:v>
                </c:pt>
                <c:pt idx="15">
                  <c:v>10</c:v>
                </c:pt>
                <c:pt idx="16">
                  <c:v>2.35</c:v>
                </c:pt>
                <c:pt idx="17">
                  <c:v>2</c:v>
                </c:pt>
                <c:pt idx="18">
                  <c:v>4</c:v>
                </c:pt>
                <c:pt idx="19">
                  <c:v>5.14</c:v>
                </c:pt>
                <c:pt idx="20">
                  <c:v>4.51</c:v>
                </c:pt>
                <c:pt idx="21">
                  <c:v>1.5</c:v>
                </c:pt>
                <c:pt idx="22">
                  <c:v>5.5</c:v>
                </c:pt>
                <c:pt idx="23">
                  <c:v>2.0299999999999998</c:v>
                </c:pt>
                <c:pt idx="24">
                  <c:v>3.2</c:v>
                </c:pt>
                <c:pt idx="25">
                  <c:v>2.4700000000000002</c:v>
                </c:pt>
                <c:pt idx="26">
                  <c:v>3</c:v>
                </c:pt>
                <c:pt idx="27">
                  <c:v>3.54</c:v>
                </c:pt>
                <c:pt idx="28">
                  <c:v>5.7</c:v>
                </c:pt>
                <c:pt idx="29">
                  <c:v>3.5</c:v>
                </c:pt>
                <c:pt idx="30">
                  <c:v>4.5999999999999996</c:v>
                </c:pt>
                <c:pt idx="31">
                  <c:v>3</c:v>
                </c:pt>
                <c:pt idx="32">
                  <c:v>2.59</c:v>
                </c:pt>
                <c:pt idx="33">
                  <c:v>1.51</c:v>
                </c:pt>
                <c:pt idx="34">
                  <c:v>1.85</c:v>
                </c:pt>
                <c:pt idx="35">
                  <c:v>2.6</c:v>
                </c:pt>
                <c:pt idx="36">
                  <c:v>2</c:v>
                </c:pt>
                <c:pt idx="37">
                  <c:v>2.35</c:v>
                </c:pt>
                <c:pt idx="38">
                  <c:v>7</c:v>
                </c:pt>
                <c:pt idx="39">
                  <c:v>2</c:v>
                </c:pt>
                <c:pt idx="40">
                  <c:v>1.7</c:v>
                </c:pt>
                <c:pt idx="41">
                  <c:v>2.8</c:v>
                </c:pt>
                <c:pt idx="42">
                  <c:v>2.4</c:v>
                </c:pt>
                <c:pt idx="43">
                  <c:v>3</c:v>
                </c:pt>
                <c:pt idx="44">
                  <c:v>4.8</c:v>
                </c:pt>
                <c:pt idx="45">
                  <c:v>3.18</c:v>
                </c:pt>
                <c:pt idx="46">
                  <c:v>1.5</c:v>
                </c:pt>
                <c:pt idx="47">
                  <c:v>3</c:v>
                </c:pt>
                <c:pt idx="48">
                  <c:v>2.2799999999999998</c:v>
                </c:pt>
                <c:pt idx="49">
                  <c:v>2.8</c:v>
                </c:pt>
                <c:pt idx="50">
                  <c:v>2.7</c:v>
                </c:pt>
                <c:pt idx="51">
                  <c:v>6</c:v>
                </c:pt>
                <c:pt idx="52">
                  <c:v>3.9</c:v>
                </c:pt>
                <c:pt idx="53">
                  <c:v>3.07</c:v>
                </c:pt>
                <c:pt idx="54">
                  <c:v>2.46</c:v>
                </c:pt>
                <c:pt idx="55">
                  <c:v>2</c:v>
                </c:pt>
                <c:pt idx="56">
                  <c:v>3.25</c:v>
                </c:pt>
                <c:pt idx="57">
                  <c:v>2.72</c:v>
                </c:pt>
                <c:pt idx="58">
                  <c:v>2.2000000000000002</c:v>
                </c:pt>
                <c:pt idx="59">
                  <c:v>3.75</c:v>
                </c:pt>
                <c:pt idx="60">
                  <c:v>2.88</c:v>
                </c:pt>
                <c:pt idx="61">
                  <c:v>3.05</c:v>
                </c:pt>
                <c:pt idx="62">
                  <c:v>2.5499999999999998</c:v>
                </c:pt>
                <c:pt idx="63">
                  <c:v>2.64</c:v>
                </c:pt>
                <c:pt idx="64">
                  <c:v>1.65</c:v>
                </c:pt>
                <c:pt idx="65">
                  <c:v>2.4</c:v>
                </c:pt>
                <c:pt idx="66">
                  <c:v>7.24</c:v>
                </c:pt>
                <c:pt idx="67">
                  <c:v>2.4</c:v>
                </c:pt>
                <c:pt idx="68">
                  <c:v>6</c:v>
                </c:pt>
                <c:pt idx="69">
                  <c:v>3.6</c:v>
                </c:pt>
                <c:pt idx="70">
                  <c:v>5</c:v>
                </c:pt>
                <c:pt idx="71">
                  <c:v>5.5</c:v>
                </c:pt>
              </c:numCache>
            </c:numRef>
          </c:xVal>
          <c:yVal>
            <c:numRef>
              <c:f>Dati!$F$2:$F$73</c:f>
              <c:numCache>
                <c:formatCode>General</c:formatCode>
                <c:ptCount val="72"/>
                <c:pt idx="0">
                  <c:v>124.98</c:v>
                </c:pt>
                <c:pt idx="1">
                  <c:v>9.85</c:v>
                </c:pt>
                <c:pt idx="2">
                  <c:v>15</c:v>
                </c:pt>
                <c:pt idx="3">
                  <c:v>137.87</c:v>
                </c:pt>
                <c:pt idx="4">
                  <c:v>546.5</c:v>
                </c:pt>
                <c:pt idx="5">
                  <c:v>92</c:v>
                </c:pt>
                <c:pt idx="6">
                  <c:v>40.83</c:v>
                </c:pt>
                <c:pt idx="7">
                  <c:v>150.79</c:v>
                </c:pt>
                <c:pt idx="8">
                  <c:v>777.82</c:v>
                </c:pt>
                <c:pt idx="9">
                  <c:v>52.58</c:v>
                </c:pt>
                <c:pt idx="10">
                  <c:v>256.66000000000003</c:v>
                </c:pt>
                <c:pt idx="11">
                  <c:v>78.87</c:v>
                </c:pt>
                <c:pt idx="12">
                  <c:v>42.62</c:v>
                </c:pt>
                <c:pt idx="13">
                  <c:v>335.43</c:v>
                </c:pt>
                <c:pt idx="14">
                  <c:v>248.72</c:v>
                </c:pt>
                <c:pt idx="15">
                  <c:v>548.03</c:v>
                </c:pt>
                <c:pt idx="16">
                  <c:v>43.34</c:v>
                </c:pt>
                <c:pt idx="17">
                  <c:v>218.52</c:v>
                </c:pt>
                <c:pt idx="18">
                  <c:v>170.64</c:v>
                </c:pt>
                <c:pt idx="19">
                  <c:v>37.58</c:v>
                </c:pt>
                <c:pt idx="20">
                  <c:v>502.2</c:v>
                </c:pt>
                <c:pt idx="21">
                  <c:v>73.180000000000007</c:v>
                </c:pt>
                <c:pt idx="22">
                  <c:v>1532.77</c:v>
                </c:pt>
                <c:pt idx="23">
                  <c:v>42.69</c:v>
                </c:pt>
                <c:pt idx="24">
                  <c:v>417.83</c:v>
                </c:pt>
                <c:pt idx="25">
                  <c:v>552.72</c:v>
                </c:pt>
                <c:pt idx="26">
                  <c:v>222.54</c:v>
                </c:pt>
                <c:pt idx="27">
                  <c:v>541.29999999999995</c:v>
                </c:pt>
                <c:pt idx="28">
                  <c:v>568.77</c:v>
                </c:pt>
                <c:pt idx="29">
                  <c:v>344.47</c:v>
                </c:pt>
                <c:pt idx="30">
                  <c:v>405.35</c:v>
                </c:pt>
                <c:pt idx="31">
                  <c:v>310.94</c:v>
                </c:pt>
                <c:pt idx="32">
                  <c:v>53.65</c:v>
                </c:pt>
                <c:pt idx="33">
                  <c:v>63.92</c:v>
                </c:pt>
                <c:pt idx="34">
                  <c:v>165.85</c:v>
                </c:pt>
                <c:pt idx="35">
                  <c:v>9.58</c:v>
                </c:pt>
                <c:pt idx="36">
                  <c:v>319.49</c:v>
                </c:pt>
                <c:pt idx="37">
                  <c:v>83.08</c:v>
                </c:pt>
                <c:pt idx="38">
                  <c:v>644.83000000000004</c:v>
                </c:pt>
                <c:pt idx="39">
                  <c:v>93.2</c:v>
                </c:pt>
                <c:pt idx="40">
                  <c:v>105.04</c:v>
                </c:pt>
                <c:pt idx="41">
                  <c:v>34.130000000000003</c:v>
                </c:pt>
                <c:pt idx="42">
                  <c:v>41.19</c:v>
                </c:pt>
                <c:pt idx="43">
                  <c:v>169.89</c:v>
                </c:pt>
                <c:pt idx="44">
                  <c:v>1898.03</c:v>
                </c:pt>
                <c:pt idx="45">
                  <c:v>810.39</c:v>
                </c:pt>
                <c:pt idx="46">
                  <c:v>32.78</c:v>
                </c:pt>
                <c:pt idx="47">
                  <c:v>95.8</c:v>
                </c:pt>
                <c:pt idx="48">
                  <c:v>27.78</c:v>
                </c:pt>
                <c:pt idx="49">
                  <c:v>215.07</c:v>
                </c:pt>
                <c:pt idx="50">
                  <c:v>79.510000000000005</c:v>
                </c:pt>
                <c:pt idx="51">
                  <c:v>306.02999999999997</c:v>
                </c:pt>
                <c:pt idx="52">
                  <c:v>104.54</c:v>
                </c:pt>
                <c:pt idx="53">
                  <c:v>642.47</c:v>
                </c:pt>
                <c:pt idx="54">
                  <c:v>308.05</c:v>
                </c:pt>
                <c:pt idx="55">
                  <c:v>186.35</c:v>
                </c:pt>
                <c:pt idx="56">
                  <c:v>56.15</c:v>
                </c:pt>
                <c:pt idx="57">
                  <c:v>129.37</c:v>
                </c:pt>
                <c:pt idx="58">
                  <c:v>93.11</c:v>
                </c:pt>
                <c:pt idx="59">
                  <c:v>292.66000000000003</c:v>
                </c:pt>
                <c:pt idx="60">
                  <c:v>98.46</c:v>
                </c:pt>
                <c:pt idx="61">
                  <c:v>258.55</c:v>
                </c:pt>
                <c:pt idx="62">
                  <c:v>101.68</c:v>
                </c:pt>
                <c:pt idx="63">
                  <c:v>65.25</c:v>
                </c:pt>
                <c:pt idx="64">
                  <c:v>108.61</c:v>
                </c:pt>
                <c:pt idx="65">
                  <c:v>49.56</c:v>
                </c:pt>
                <c:pt idx="66">
                  <c:v>235.57</c:v>
                </c:pt>
                <c:pt idx="67">
                  <c:v>68.38</c:v>
                </c:pt>
                <c:pt idx="68">
                  <c:v>474.15</c:v>
                </c:pt>
                <c:pt idx="69">
                  <c:v>234.05</c:v>
                </c:pt>
                <c:pt idx="70">
                  <c:v>451.2</c:v>
                </c:pt>
                <c:pt idx="71">
                  <c:v>251.52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EB-4493-AB33-076C846D3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655679"/>
        <c:axId val="1272656095"/>
      </c:scatterChart>
      <c:valAx>
        <c:axId val="1272655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2656095"/>
        <c:crosses val="autoZero"/>
        <c:crossBetween val="midCat"/>
      </c:valAx>
      <c:valAx>
        <c:axId val="127265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Spesa mensile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726556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0" i="0" baseline="0">
                <a:effectLst/>
              </a:rPr>
              <a:t>Intervallo di confidenza della spesa prevista (modello OLS)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PrevisioniOLS!$G$4:$G$84</c:f>
              <c:numCache>
                <c:formatCode>General</c:formatCode>
                <c:ptCount val="81"/>
                <c:pt idx="0" formatCode="#,##0.0000">
                  <c:v>2</c:v>
                </c:pt>
                <c:pt idx="1">
                  <c:v>2.1</c:v>
                </c:pt>
                <c:pt idx="2" formatCode="#,##0.0000">
                  <c:v>2.2000000000000002</c:v>
                </c:pt>
                <c:pt idx="3">
                  <c:v>2.2999999999999998</c:v>
                </c:pt>
                <c:pt idx="4" formatCode="#,##0.0000">
                  <c:v>2.4</c:v>
                </c:pt>
                <c:pt idx="5">
                  <c:v>2.5</c:v>
                </c:pt>
                <c:pt idx="6" formatCode="#,##0.0000">
                  <c:v>2.6</c:v>
                </c:pt>
                <c:pt idx="7">
                  <c:v>2.7</c:v>
                </c:pt>
                <c:pt idx="8" formatCode="#,##0.0000">
                  <c:v>2.8</c:v>
                </c:pt>
                <c:pt idx="9">
                  <c:v>2.9</c:v>
                </c:pt>
                <c:pt idx="10" formatCode="#,##0.0000">
                  <c:v>3</c:v>
                </c:pt>
                <c:pt idx="11">
                  <c:v>3.1</c:v>
                </c:pt>
                <c:pt idx="12" formatCode="#,##0.0000">
                  <c:v>3.2</c:v>
                </c:pt>
                <c:pt idx="13">
                  <c:v>3.3</c:v>
                </c:pt>
                <c:pt idx="14" formatCode="#,##0.0000">
                  <c:v>3.4</c:v>
                </c:pt>
                <c:pt idx="15">
                  <c:v>3.5</c:v>
                </c:pt>
                <c:pt idx="16" formatCode="#,##0.0000">
                  <c:v>3.6</c:v>
                </c:pt>
                <c:pt idx="17">
                  <c:v>3.7</c:v>
                </c:pt>
                <c:pt idx="18" formatCode="#,##0.0000">
                  <c:v>3.8</c:v>
                </c:pt>
                <c:pt idx="19">
                  <c:v>3.9</c:v>
                </c:pt>
                <c:pt idx="20" formatCode="#,##0.0000">
                  <c:v>4</c:v>
                </c:pt>
                <c:pt idx="21">
                  <c:v>4.0999999999999996</c:v>
                </c:pt>
                <c:pt idx="22" formatCode="#,##0.0000">
                  <c:v>4.2</c:v>
                </c:pt>
                <c:pt idx="23">
                  <c:v>4.3</c:v>
                </c:pt>
                <c:pt idx="24" formatCode="#,##0.0000">
                  <c:v>4.4000000000000004</c:v>
                </c:pt>
                <c:pt idx="25">
                  <c:v>4.5</c:v>
                </c:pt>
                <c:pt idx="26" formatCode="#,##0.0000">
                  <c:v>4.5999999999999996</c:v>
                </c:pt>
                <c:pt idx="27">
                  <c:v>4.7</c:v>
                </c:pt>
                <c:pt idx="28" formatCode="#,##0.0000">
                  <c:v>4.8</c:v>
                </c:pt>
                <c:pt idx="29">
                  <c:v>4.9000000000000004</c:v>
                </c:pt>
                <c:pt idx="30" formatCode="#,##0.0000">
                  <c:v>5</c:v>
                </c:pt>
                <c:pt idx="31">
                  <c:v>5.0999999999999996</c:v>
                </c:pt>
                <c:pt idx="32" formatCode="#,##0.0000">
                  <c:v>5.2</c:v>
                </c:pt>
                <c:pt idx="33">
                  <c:v>5.3</c:v>
                </c:pt>
                <c:pt idx="34" formatCode="#,##0.0000">
                  <c:v>5.4</c:v>
                </c:pt>
                <c:pt idx="35">
                  <c:v>5.5</c:v>
                </c:pt>
                <c:pt idx="36" formatCode="#,##0.0000">
                  <c:v>5.6</c:v>
                </c:pt>
                <c:pt idx="37">
                  <c:v>5.7</c:v>
                </c:pt>
                <c:pt idx="38" formatCode="#,##0.0000">
                  <c:v>5.8</c:v>
                </c:pt>
                <c:pt idx="39">
                  <c:v>5.9</c:v>
                </c:pt>
                <c:pt idx="40" formatCode="#,##0.0000">
                  <c:v>6</c:v>
                </c:pt>
                <c:pt idx="41">
                  <c:v>6.1</c:v>
                </c:pt>
                <c:pt idx="42" formatCode="#,##0.0000">
                  <c:v>6.2</c:v>
                </c:pt>
                <c:pt idx="43">
                  <c:v>6.3</c:v>
                </c:pt>
                <c:pt idx="44" formatCode="#,##0.0000">
                  <c:v>6.4</c:v>
                </c:pt>
                <c:pt idx="45">
                  <c:v>6.5</c:v>
                </c:pt>
                <c:pt idx="46" formatCode="#,##0.0000">
                  <c:v>6.6</c:v>
                </c:pt>
                <c:pt idx="47">
                  <c:v>6.7</c:v>
                </c:pt>
                <c:pt idx="48" formatCode="#,##0.0000">
                  <c:v>6.8</c:v>
                </c:pt>
                <c:pt idx="49">
                  <c:v>6.9</c:v>
                </c:pt>
                <c:pt idx="50" formatCode="#,##0.0000">
                  <c:v>7</c:v>
                </c:pt>
                <c:pt idx="51">
                  <c:v>7.1</c:v>
                </c:pt>
                <c:pt idx="52" formatCode="#,##0.0000">
                  <c:v>7.2</c:v>
                </c:pt>
                <c:pt idx="53">
                  <c:v>7.3</c:v>
                </c:pt>
                <c:pt idx="54" formatCode="#,##0.0000">
                  <c:v>7.4</c:v>
                </c:pt>
                <c:pt idx="55">
                  <c:v>7.5000000000000098</c:v>
                </c:pt>
                <c:pt idx="56" formatCode="#,##0.0000">
                  <c:v>7.6</c:v>
                </c:pt>
                <c:pt idx="57">
                  <c:v>7.7</c:v>
                </c:pt>
                <c:pt idx="58" formatCode="#,##0.0000">
                  <c:v>7.8000000000000096</c:v>
                </c:pt>
                <c:pt idx="59">
                  <c:v>7.9000000000000101</c:v>
                </c:pt>
                <c:pt idx="60" formatCode="#,##0.0000">
                  <c:v>8.0000000000000107</c:v>
                </c:pt>
                <c:pt idx="61">
                  <c:v>8.1</c:v>
                </c:pt>
                <c:pt idx="62" formatCode="#,##0.0000">
                  <c:v>8.2000000000000099</c:v>
                </c:pt>
                <c:pt idx="63">
                  <c:v>8.3000000000000096</c:v>
                </c:pt>
                <c:pt idx="64" formatCode="#,##0.0000">
                  <c:v>8.4000000000000092</c:v>
                </c:pt>
                <c:pt idx="65">
                  <c:v>8.5000000000000107</c:v>
                </c:pt>
                <c:pt idx="66" formatCode="#,##0.0000">
                  <c:v>8.6000000000000103</c:v>
                </c:pt>
                <c:pt idx="67">
                  <c:v>8.7000000000000099</c:v>
                </c:pt>
                <c:pt idx="68" formatCode="#,##0.0000">
                  <c:v>8.8000000000000096</c:v>
                </c:pt>
                <c:pt idx="69">
                  <c:v>8.9000000000000092</c:v>
                </c:pt>
                <c:pt idx="70" formatCode="#,##0.0000">
                  <c:v>9.0000000000000107</c:v>
                </c:pt>
                <c:pt idx="71">
                  <c:v>9.1000000000000103</c:v>
                </c:pt>
                <c:pt idx="72" formatCode="#,##0.0000">
                  <c:v>9.2000000000000099</c:v>
                </c:pt>
                <c:pt idx="73">
                  <c:v>9.3000000000000096</c:v>
                </c:pt>
                <c:pt idx="74" formatCode="#,##0.0000">
                  <c:v>9.4000000000000092</c:v>
                </c:pt>
                <c:pt idx="75">
                  <c:v>9.5000000000000107</c:v>
                </c:pt>
                <c:pt idx="76" formatCode="#,##0.0000">
                  <c:v>9.6000000000000103</c:v>
                </c:pt>
                <c:pt idx="77">
                  <c:v>9.7000000000000099</c:v>
                </c:pt>
                <c:pt idx="78" formatCode="#,##0.0000">
                  <c:v>9.8000000000000096</c:v>
                </c:pt>
                <c:pt idx="79">
                  <c:v>9.9000000000000092</c:v>
                </c:pt>
                <c:pt idx="80" formatCode="#,##0.0000">
                  <c:v>10</c:v>
                </c:pt>
              </c:numCache>
            </c:numRef>
          </c:xVal>
          <c:yVal>
            <c:numRef>
              <c:f>PrevisioniOLS!$I$4:$I$84</c:f>
              <c:numCache>
                <c:formatCode>General</c:formatCode>
                <c:ptCount val="81"/>
                <c:pt idx="0">
                  <c:v>82.392138683196862</c:v>
                </c:pt>
                <c:pt idx="1">
                  <c:v>99.678135272269671</c:v>
                </c:pt>
                <c:pt idx="2">
                  <c:v>116.66419497778871</c:v>
                </c:pt>
                <c:pt idx="3">
                  <c:v>133.35031779975401</c:v>
                </c:pt>
                <c:pt idx="4">
                  <c:v>149.73650373816571</c:v>
                </c:pt>
                <c:pt idx="5">
                  <c:v>165.82275279302371</c:v>
                </c:pt>
                <c:pt idx="6">
                  <c:v>181.60906496432801</c:v>
                </c:pt>
                <c:pt idx="7">
                  <c:v>197.09544025207859</c:v>
                </c:pt>
                <c:pt idx="8">
                  <c:v>212.28187865627541</c:v>
                </c:pt>
                <c:pt idx="9">
                  <c:v>227.16838017691856</c:v>
                </c:pt>
                <c:pt idx="10">
                  <c:v>241.75494481400807</c:v>
                </c:pt>
                <c:pt idx="11">
                  <c:v>256.04157256754382</c:v>
                </c:pt>
                <c:pt idx="12">
                  <c:v>270.02826343752588</c:v>
                </c:pt>
                <c:pt idx="13">
                  <c:v>283.71501742395424</c:v>
                </c:pt>
                <c:pt idx="14">
                  <c:v>297.10183452682878</c:v>
                </c:pt>
                <c:pt idx="15">
                  <c:v>310.18871474614974</c:v>
                </c:pt>
                <c:pt idx="16">
                  <c:v>322.97565808191712</c:v>
                </c:pt>
                <c:pt idx="17">
                  <c:v>335.46266453413068</c:v>
                </c:pt>
                <c:pt idx="18">
                  <c:v>347.64973410279032</c:v>
                </c:pt>
                <c:pt idx="19">
                  <c:v>359.53686678789649</c:v>
                </c:pt>
                <c:pt idx="20">
                  <c:v>371.12406258944895</c:v>
                </c:pt>
                <c:pt idx="21">
                  <c:v>382.41132150744772</c:v>
                </c:pt>
                <c:pt idx="22">
                  <c:v>393.3986435418928</c:v>
                </c:pt>
                <c:pt idx="23">
                  <c:v>404.08602869278417</c:v>
                </c:pt>
                <c:pt idx="24">
                  <c:v>414.47347696012179</c:v>
                </c:pt>
                <c:pt idx="25">
                  <c:v>424.56098834390576</c:v>
                </c:pt>
                <c:pt idx="26">
                  <c:v>434.34856284413587</c:v>
                </c:pt>
                <c:pt idx="27">
                  <c:v>443.83620046081256</c:v>
                </c:pt>
                <c:pt idx="28">
                  <c:v>453.02390119393522</c:v>
                </c:pt>
                <c:pt idx="29">
                  <c:v>461.91166504350451</c:v>
                </c:pt>
                <c:pt idx="30">
                  <c:v>470.49949200951983</c:v>
                </c:pt>
                <c:pt idx="31">
                  <c:v>478.78738209198161</c:v>
                </c:pt>
                <c:pt idx="32">
                  <c:v>486.77533529088959</c:v>
                </c:pt>
                <c:pt idx="33">
                  <c:v>494.46335160624398</c:v>
                </c:pt>
                <c:pt idx="34">
                  <c:v>501.85143103804455</c:v>
                </c:pt>
                <c:pt idx="35">
                  <c:v>508.93957358629132</c:v>
                </c:pt>
                <c:pt idx="36">
                  <c:v>515.72777925098467</c:v>
                </c:pt>
                <c:pt idx="37">
                  <c:v>522.21604803212404</c:v>
                </c:pt>
                <c:pt idx="38">
                  <c:v>528.40437992970988</c:v>
                </c:pt>
                <c:pt idx="39">
                  <c:v>534.29277494374207</c:v>
                </c:pt>
                <c:pt idx="40">
                  <c:v>539.88123307422052</c:v>
                </c:pt>
                <c:pt idx="41">
                  <c:v>545.16975432114509</c:v>
                </c:pt>
                <c:pt idx="42">
                  <c:v>550.15833868451614</c:v>
                </c:pt>
                <c:pt idx="43">
                  <c:v>554.84698616433343</c:v>
                </c:pt>
                <c:pt idx="44">
                  <c:v>559.23569676059708</c:v>
                </c:pt>
                <c:pt idx="45">
                  <c:v>563.32447047330686</c:v>
                </c:pt>
                <c:pt idx="46">
                  <c:v>567.11330730246323</c:v>
                </c:pt>
                <c:pt idx="47">
                  <c:v>570.60220724806561</c:v>
                </c:pt>
                <c:pt idx="48">
                  <c:v>573.79117031011424</c:v>
                </c:pt>
                <c:pt idx="49">
                  <c:v>576.68019648860945</c:v>
                </c:pt>
                <c:pt idx="50">
                  <c:v>579.26928578355069</c:v>
                </c:pt>
                <c:pt idx="51">
                  <c:v>581.5584381949385</c:v>
                </c:pt>
                <c:pt idx="52">
                  <c:v>583.54765372277245</c:v>
                </c:pt>
                <c:pt idx="53">
                  <c:v>585.23693236705276</c:v>
                </c:pt>
                <c:pt idx="54">
                  <c:v>586.62627412777931</c:v>
                </c:pt>
                <c:pt idx="55">
                  <c:v>587.71567900495234</c:v>
                </c:pt>
                <c:pt idx="56">
                  <c:v>588.50514699857126</c:v>
                </c:pt>
                <c:pt idx="57">
                  <c:v>588.99467810863689</c:v>
                </c:pt>
                <c:pt idx="58">
                  <c:v>589.18427233514853</c:v>
                </c:pt>
                <c:pt idx="59">
                  <c:v>589.07392967810677</c:v>
                </c:pt>
                <c:pt idx="60">
                  <c:v>588.66365013751101</c:v>
                </c:pt>
                <c:pt idx="61">
                  <c:v>587.95343371336151</c:v>
                </c:pt>
                <c:pt idx="62">
                  <c:v>586.94328040565847</c:v>
                </c:pt>
                <c:pt idx="63">
                  <c:v>585.63319021440157</c:v>
                </c:pt>
                <c:pt idx="64">
                  <c:v>584.02316313959113</c:v>
                </c:pt>
                <c:pt idx="65">
                  <c:v>582.11319918122695</c:v>
                </c:pt>
                <c:pt idx="66">
                  <c:v>579.90329833930923</c:v>
                </c:pt>
                <c:pt idx="67">
                  <c:v>577.39346061383753</c:v>
                </c:pt>
                <c:pt idx="68">
                  <c:v>574.58368600481231</c:v>
                </c:pt>
                <c:pt idx="69">
                  <c:v>571.47397451223333</c:v>
                </c:pt>
                <c:pt idx="70">
                  <c:v>568.06432613610036</c:v>
                </c:pt>
                <c:pt idx="71">
                  <c:v>564.35474087641455</c:v>
                </c:pt>
                <c:pt idx="72">
                  <c:v>560.34521873317431</c:v>
                </c:pt>
                <c:pt idx="73">
                  <c:v>556.0357597063803</c:v>
                </c:pt>
                <c:pt idx="74">
                  <c:v>551.42636379603277</c:v>
                </c:pt>
                <c:pt idx="75">
                  <c:v>546.51703100213149</c:v>
                </c:pt>
                <c:pt idx="76">
                  <c:v>541.3077613246769</c:v>
                </c:pt>
                <c:pt idx="77">
                  <c:v>535.79855476366833</c:v>
                </c:pt>
                <c:pt idx="78">
                  <c:v>529.98941131910578</c:v>
                </c:pt>
                <c:pt idx="79">
                  <c:v>523.88033099098971</c:v>
                </c:pt>
                <c:pt idx="80">
                  <c:v>517.47131377932078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85-4B7C-BED3-657FB90670E0}"/>
            </c:ext>
          </c:extLst>
        </c:ser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PrevisioniOLS!$G$4:$G$84</c:f>
              <c:numCache>
                <c:formatCode>General</c:formatCode>
                <c:ptCount val="81"/>
                <c:pt idx="0" formatCode="#,##0.0000">
                  <c:v>2</c:v>
                </c:pt>
                <c:pt idx="1">
                  <c:v>2.1</c:v>
                </c:pt>
                <c:pt idx="2" formatCode="#,##0.0000">
                  <c:v>2.2000000000000002</c:v>
                </c:pt>
                <c:pt idx="3">
                  <c:v>2.2999999999999998</c:v>
                </c:pt>
                <c:pt idx="4" formatCode="#,##0.0000">
                  <c:v>2.4</c:v>
                </c:pt>
                <c:pt idx="5">
                  <c:v>2.5</c:v>
                </c:pt>
                <c:pt idx="6" formatCode="#,##0.0000">
                  <c:v>2.6</c:v>
                </c:pt>
                <c:pt idx="7">
                  <c:v>2.7</c:v>
                </c:pt>
                <c:pt idx="8" formatCode="#,##0.0000">
                  <c:v>2.8</c:v>
                </c:pt>
                <c:pt idx="9">
                  <c:v>2.9</c:v>
                </c:pt>
                <c:pt idx="10" formatCode="#,##0.0000">
                  <c:v>3</c:v>
                </c:pt>
                <c:pt idx="11">
                  <c:v>3.1</c:v>
                </c:pt>
                <c:pt idx="12" formatCode="#,##0.0000">
                  <c:v>3.2</c:v>
                </c:pt>
                <c:pt idx="13">
                  <c:v>3.3</c:v>
                </c:pt>
                <c:pt idx="14" formatCode="#,##0.0000">
                  <c:v>3.4</c:v>
                </c:pt>
                <c:pt idx="15">
                  <c:v>3.5</c:v>
                </c:pt>
                <c:pt idx="16" formatCode="#,##0.0000">
                  <c:v>3.6</c:v>
                </c:pt>
                <c:pt idx="17">
                  <c:v>3.7</c:v>
                </c:pt>
                <c:pt idx="18" formatCode="#,##0.0000">
                  <c:v>3.8</c:v>
                </c:pt>
                <c:pt idx="19">
                  <c:v>3.9</c:v>
                </c:pt>
                <c:pt idx="20" formatCode="#,##0.0000">
                  <c:v>4</c:v>
                </c:pt>
                <c:pt idx="21">
                  <c:v>4.0999999999999996</c:v>
                </c:pt>
                <c:pt idx="22" formatCode="#,##0.0000">
                  <c:v>4.2</c:v>
                </c:pt>
                <c:pt idx="23">
                  <c:v>4.3</c:v>
                </c:pt>
                <c:pt idx="24" formatCode="#,##0.0000">
                  <c:v>4.4000000000000004</c:v>
                </c:pt>
                <c:pt idx="25">
                  <c:v>4.5</c:v>
                </c:pt>
                <c:pt idx="26" formatCode="#,##0.0000">
                  <c:v>4.5999999999999996</c:v>
                </c:pt>
                <c:pt idx="27">
                  <c:v>4.7</c:v>
                </c:pt>
                <c:pt idx="28" formatCode="#,##0.0000">
                  <c:v>4.8</c:v>
                </c:pt>
                <c:pt idx="29">
                  <c:v>4.9000000000000004</c:v>
                </c:pt>
                <c:pt idx="30" formatCode="#,##0.0000">
                  <c:v>5</c:v>
                </c:pt>
                <c:pt idx="31">
                  <c:v>5.0999999999999996</c:v>
                </c:pt>
                <c:pt idx="32" formatCode="#,##0.0000">
                  <c:v>5.2</c:v>
                </c:pt>
                <c:pt idx="33">
                  <c:v>5.3</c:v>
                </c:pt>
                <c:pt idx="34" formatCode="#,##0.0000">
                  <c:v>5.4</c:v>
                </c:pt>
                <c:pt idx="35">
                  <c:v>5.5</c:v>
                </c:pt>
                <c:pt idx="36" formatCode="#,##0.0000">
                  <c:v>5.6</c:v>
                </c:pt>
                <c:pt idx="37">
                  <c:v>5.7</c:v>
                </c:pt>
                <c:pt idx="38" formatCode="#,##0.0000">
                  <c:v>5.8</c:v>
                </c:pt>
                <c:pt idx="39">
                  <c:v>5.9</c:v>
                </c:pt>
                <c:pt idx="40" formatCode="#,##0.0000">
                  <c:v>6</c:v>
                </c:pt>
                <c:pt idx="41">
                  <c:v>6.1</c:v>
                </c:pt>
                <c:pt idx="42" formatCode="#,##0.0000">
                  <c:v>6.2</c:v>
                </c:pt>
                <c:pt idx="43">
                  <c:v>6.3</c:v>
                </c:pt>
                <c:pt idx="44" formatCode="#,##0.0000">
                  <c:v>6.4</c:v>
                </c:pt>
                <c:pt idx="45">
                  <c:v>6.5</c:v>
                </c:pt>
                <c:pt idx="46" formatCode="#,##0.0000">
                  <c:v>6.6</c:v>
                </c:pt>
                <c:pt idx="47">
                  <c:v>6.7</c:v>
                </c:pt>
                <c:pt idx="48" formatCode="#,##0.0000">
                  <c:v>6.8</c:v>
                </c:pt>
                <c:pt idx="49">
                  <c:v>6.9</c:v>
                </c:pt>
                <c:pt idx="50" formatCode="#,##0.0000">
                  <c:v>7</c:v>
                </c:pt>
                <c:pt idx="51">
                  <c:v>7.1</c:v>
                </c:pt>
                <c:pt idx="52" formatCode="#,##0.0000">
                  <c:v>7.2</c:v>
                </c:pt>
                <c:pt idx="53">
                  <c:v>7.3</c:v>
                </c:pt>
                <c:pt idx="54" formatCode="#,##0.0000">
                  <c:v>7.4</c:v>
                </c:pt>
                <c:pt idx="55">
                  <c:v>7.5000000000000098</c:v>
                </c:pt>
                <c:pt idx="56" formatCode="#,##0.0000">
                  <c:v>7.6</c:v>
                </c:pt>
                <c:pt idx="57">
                  <c:v>7.7</c:v>
                </c:pt>
                <c:pt idx="58" formatCode="#,##0.0000">
                  <c:v>7.8000000000000096</c:v>
                </c:pt>
                <c:pt idx="59">
                  <c:v>7.9000000000000101</c:v>
                </c:pt>
                <c:pt idx="60" formatCode="#,##0.0000">
                  <c:v>8.0000000000000107</c:v>
                </c:pt>
                <c:pt idx="61">
                  <c:v>8.1</c:v>
                </c:pt>
                <c:pt idx="62" formatCode="#,##0.0000">
                  <c:v>8.2000000000000099</c:v>
                </c:pt>
                <c:pt idx="63">
                  <c:v>8.3000000000000096</c:v>
                </c:pt>
                <c:pt idx="64" formatCode="#,##0.0000">
                  <c:v>8.4000000000000092</c:v>
                </c:pt>
                <c:pt idx="65">
                  <c:v>8.5000000000000107</c:v>
                </c:pt>
                <c:pt idx="66" formatCode="#,##0.0000">
                  <c:v>8.6000000000000103</c:v>
                </c:pt>
                <c:pt idx="67">
                  <c:v>8.7000000000000099</c:v>
                </c:pt>
                <c:pt idx="68" formatCode="#,##0.0000">
                  <c:v>8.8000000000000096</c:v>
                </c:pt>
                <c:pt idx="69">
                  <c:v>8.9000000000000092</c:v>
                </c:pt>
                <c:pt idx="70" formatCode="#,##0.0000">
                  <c:v>9.0000000000000107</c:v>
                </c:pt>
                <c:pt idx="71">
                  <c:v>9.1000000000000103</c:v>
                </c:pt>
                <c:pt idx="72" formatCode="#,##0.0000">
                  <c:v>9.2000000000000099</c:v>
                </c:pt>
                <c:pt idx="73">
                  <c:v>9.3000000000000096</c:v>
                </c:pt>
                <c:pt idx="74" formatCode="#,##0.0000">
                  <c:v>9.4000000000000092</c:v>
                </c:pt>
                <c:pt idx="75">
                  <c:v>9.5000000000000107</c:v>
                </c:pt>
                <c:pt idx="76" formatCode="#,##0.0000">
                  <c:v>9.6000000000000103</c:v>
                </c:pt>
                <c:pt idx="77">
                  <c:v>9.7000000000000099</c:v>
                </c:pt>
                <c:pt idx="78" formatCode="#,##0.0000">
                  <c:v>9.8000000000000096</c:v>
                </c:pt>
                <c:pt idx="79">
                  <c:v>9.9000000000000092</c:v>
                </c:pt>
                <c:pt idx="80" formatCode="#,##0.0000">
                  <c:v>10</c:v>
                </c:pt>
              </c:numCache>
            </c:numRef>
          </c:xVal>
          <c:yVal>
            <c:numRef>
              <c:f>PrevisioniOLS!$L$4:$L$84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85-4B7C-BED3-657FB90670E0}"/>
            </c:ext>
          </c:extLst>
        </c:ser>
        <c:ser>
          <c:idx val="2"/>
          <c:order val="2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PrevisioniOLS!$G$4:$G$84</c:f>
              <c:numCache>
                <c:formatCode>General</c:formatCode>
                <c:ptCount val="81"/>
                <c:pt idx="0" formatCode="#,##0.0000">
                  <c:v>2</c:v>
                </c:pt>
                <c:pt idx="1">
                  <c:v>2.1</c:v>
                </c:pt>
                <c:pt idx="2" formatCode="#,##0.0000">
                  <c:v>2.2000000000000002</c:v>
                </c:pt>
                <c:pt idx="3">
                  <c:v>2.2999999999999998</c:v>
                </c:pt>
                <c:pt idx="4" formatCode="#,##0.0000">
                  <c:v>2.4</c:v>
                </c:pt>
                <c:pt idx="5">
                  <c:v>2.5</c:v>
                </c:pt>
                <c:pt idx="6" formatCode="#,##0.0000">
                  <c:v>2.6</c:v>
                </c:pt>
                <c:pt idx="7">
                  <c:v>2.7</c:v>
                </c:pt>
                <c:pt idx="8" formatCode="#,##0.0000">
                  <c:v>2.8</c:v>
                </c:pt>
                <c:pt idx="9">
                  <c:v>2.9</c:v>
                </c:pt>
                <c:pt idx="10" formatCode="#,##0.0000">
                  <c:v>3</c:v>
                </c:pt>
                <c:pt idx="11">
                  <c:v>3.1</c:v>
                </c:pt>
                <c:pt idx="12" formatCode="#,##0.0000">
                  <c:v>3.2</c:v>
                </c:pt>
                <c:pt idx="13">
                  <c:v>3.3</c:v>
                </c:pt>
                <c:pt idx="14" formatCode="#,##0.0000">
                  <c:v>3.4</c:v>
                </c:pt>
                <c:pt idx="15">
                  <c:v>3.5</c:v>
                </c:pt>
                <c:pt idx="16" formatCode="#,##0.0000">
                  <c:v>3.6</c:v>
                </c:pt>
                <c:pt idx="17">
                  <c:v>3.7</c:v>
                </c:pt>
                <c:pt idx="18" formatCode="#,##0.0000">
                  <c:v>3.8</c:v>
                </c:pt>
                <c:pt idx="19">
                  <c:v>3.9</c:v>
                </c:pt>
                <c:pt idx="20" formatCode="#,##0.0000">
                  <c:v>4</c:v>
                </c:pt>
                <c:pt idx="21">
                  <c:v>4.0999999999999996</c:v>
                </c:pt>
                <c:pt idx="22" formatCode="#,##0.0000">
                  <c:v>4.2</c:v>
                </c:pt>
                <c:pt idx="23">
                  <c:v>4.3</c:v>
                </c:pt>
                <c:pt idx="24" formatCode="#,##0.0000">
                  <c:v>4.4000000000000004</c:v>
                </c:pt>
                <c:pt idx="25">
                  <c:v>4.5</c:v>
                </c:pt>
                <c:pt idx="26" formatCode="#,##0.0000">
                  <c:v>4.5999999999999996</c:v>
                </c:pt>
                <c:pt idx="27">
                  <c:v>4.7</c:v>
                </c:pt>
                <c:pt idx="28" formatCode="#,##0.0000">
                  <c:v>4.8</c:v>
                </c:pt>
                <c:pt idx="29">
                  <c:v>4.9000000000000004</c:v>
                </c:pt>
                <c:pt idx="30" formatCode="#,##0.0000">
                  <c:v>5</c:v>
                </c:pt>
                <c:pt idx="31">
                  <c:v>5.0999999999999996</c:v>
                </c:pt>
                <c:pt idx="32" formatCode="#,##0.0000">
                  <c:v>5.2</c:v>
                </c:pt>
                <c:pt idx="33">
                  <c:v>5.3</c:v>
                </c:pt>
                <c:pt idx="34" formatCode="#,##0.0000">
                  <c:v>5.4</c:v>
                </c:pt>
                <c:pt idx="35">
                  <c:v>5.5</c:v>
                </c:pt>
                <c:pt idx="36" formatCode="#,##0.0000">
                  <c:v>5.6</c:v>
                </c:pt>
                <c:pt idx="37">
                  <c:v>5.7</c:v>
                </c:pt>
                <c:pt idx="38" formatCode="#,##0.0000">
                  <c:v>5.8</c:v>
                </c:pt>
                <c:pt idx="39">
                  <c:v>5.9</c:v>
                </c:pt>
                <c:pt idx="40" formatCode="#,##0.0000">
                  <c:v>6</c:v>
                </c:pt>
                <c:pt idx="41">
                  <c:v>6.1</c:v>
                </c:pt>
                <c:pt idx="42" formatCode="#,##0.0000">
                  <c:v>6.2</c:v>
                </c:pt>
                <c:pt idx="43">
                  <c:v>6.3</c:v>
                </c:pt>
                <c:pt idx="44" formatCode="#,##0.0000">
                  <c:v>6.4</c:v>
                </c:pt>
                <c:pt idx="45">
                  <c:v>6.5</c:v>
                </c:pt>
                <c:pt idx="46" formatCode="#,##0.0000">
                  <c:v>6.6</c:v>
                </c:pt>
                <c:pt idx="47">
                  <c:v>6.7</c:v>
                </c:pt>
                <c:pt idx="48" formatCode="#,##0.0000">
                  <c:v>6.8</c:v>
                </c:pt>
                <c:pt idx="49">
                  <c:v>6.9</c:v>
                </c:pt>
                <c:pt idx="50" formatCode="#,##0.0000">
                  <c:v>7</c:v>
                </c:pt>
                <c:pt idx="51">
                  <c:v>7.1</c:v>
                </c:pt>
                <c:pt idx="52" formatCode="#,##0.0000">
                  <c:v>7.2</c:v>
                </c:pt>
                <c:pt idx="53">
                  <c:v>7.3</c:v>
                </c:pt>
                <c:pt idx="54" formatCode="#,##0.0000">
                  <c:v>7.4</c:v>
                </c:pt>
                <c:pt idx="55">
                  <c:v>7.5000000000000098</c:v>
                </c:pt>
                <c:pt idx="56" formatCode="#,##0.0000">
                  <c:v>7.6</c:v>
                </c:pt>
                <c:pt idx="57">
                  <c:v>7.7</c:v>
                </c:pt>
                <c:pt idx="58" formatCode="#,##0.0000">
                  <c:v>7.8000000000000096</c:v>
                </c:pt>
                <c:pt idx="59">
                  <c:v>7.9000000000000101</c:v>
                </c:pt>
                <c:pt idx="60" formatCode="#,##0.0000">
                  <c:v>8.0000000000000107</c:v>
                </c:pt>
                <c:pt idx="61">
                  <c:v>8.1</c:v>
                </c:pt>
                <c:pt idx="62" formatCode="#,##0.0000">
                  <c:v>8.2000000000000099</c:v>
                </c:pt>
                <c:pt idx="63">
                  <c:v>8.3000000000000096</c:v>
                </c:pt>
                <c:pt idx="64" formatCode="#,##0.0000">
                  <c:v>8.4000000000000092</c:v>
                </c:pt>
                <c:pt idx="65">
                  <c:v>8.5000000000000107</c:v>
                </c:pt>
                <c:pt idx="66" formatCode="#,##0.0000">
                  <c:v>8.6000000000000103</c:v>
                </c:pt>
                <c:pt idx="67">
                  <c:v>8.7000000000000099</c:v>
                </c:pt>
                <c:pt idx="68" formatCode="#,##0.0000">
                  <c:v>8.8000000000000096</c:v>
                </c:pt>
                <c:pt idx="69">
                  <c:v>8.9000000000000092</c:v>
                </c:pt>
                <c:pt idx="70" formatCode="#,##0.0000">
                  <c:v>9.0000000000000107</c:v>
                </c:pt>
                <c:pt idx="71">
                  <c:v>9.1000000000000103</c:v>
                </c:pt>
                <c:pt idx="72" formatCode="#,##0.0000">
                  <c:v>9.2000000000000099</c:v>
                </c:pt>
                <c:pt idx="73">
                  <c:v>9.3000000000000096</c:v>
                </c:pt>
                <c:pt idx="74" formatCode="#,##0.0000">
                  <c:v>9.4000000000000092</c:v>
                </c:pt>
                <c:pt idx="75">
                  <c:v>9.5000000000000107</c:v>
                </c:pt>
                <c:pt idx="76" formatCode="#,##0.0000">
                  <c:v>9.6000000000000103</c:v>
                </c:pt>
                <c:pt idx="77">
                  <c:v>9.7000000000000099</c:v>
                </c:pt>
                <c:pt idx="78" formatCode="#,##0.0000">
                  <c:v>9.8000000000000096</c:v>
                </c:pt>
                <c:pt idx="79">
                  <c:v>9.9000000000000092</c:v>
                </c:pt>
                <c:pt idx="80" formatCode="#,##0.0000">
                  <c:v>10</c:v>
                </c:pt>
              </c:numCache>
            </c:numRef>
          </c:xVal>
          <c:yVal>
            <c:numRef>
              <c:f>PrevisioniOLS!$K$4:$K$84</c:f>
              <c:numCache>
                <c:formatCode>General</c:formatCode>
                <c:ptCount val="81"/>
                <c:pt idx="0">
                  <c:v>679.65339237506203</c:v>
                </c:pt>
                <c:pt idx="1">
                  <c:v>694.85641371975862</c:v>
                </c:pt>
                <c:pt idx="2">
                  <c:v>709.96326200818839</c:v>
                </c:pt>
                <c:pt idx="3">
                  <c:v>724.96234696895567</c:v>
                </c:pt>
                <c:pt idx="4">
                  <c:v>739.84220226599268</c:v>
                </c:pt>
                <c:pt idx="5">
                  <c:v>754.59152359569805</c:v>
                </c:pt>
                <c:pt idx="6">
                  <c:v>769.19920445725688</c:v>
                </c:pt>
                <c:pt idx="7">
                  <c:v>783.65436945055706</c:v>
                </c:pt>
                <c:pt idx="8">
                  <c:v>797.94640500790592</c:v>
                </c:pt>
                <c:pt idx="9">
                  <c:v>812.06498751405434</c:v>
                </c:pt>
                <c:pt idx="10">
                  <c:v>826.00010881300364</c:v>
                </c:pt>
                <c:pt idx="11">
                  <c:v>839.74209913912091</c:v>
                </c:pt>
                <c:pt idx="12">
                  <c:v>853.28164754389775</c:v>
                </c:pt>
                <c:pt idx="13">
                  <c:v>866.60981991807773</c:v>
                </c:pt>
                <c:pt idx="14">
                  <c:v>879.71807473195463</c:v>
                </c:pt>
                <c:pt idx="15">
                  <c:v>892.59827663454462</c:v>
                </c:pt>
                <c:pt idx="16">
                  <c:v>905.24270806541642</c:v>
                </c:pt>
                <c:pt idx="17">
                  <c:v>917.64407904158452</c:v>
                </c:pt>
                <c:pt idx="18">
                  <c:v>929.79553528650581</c:v>
                </c:pt>
                <c:pt idx="19">
                  <c:v>941.69066486931297</c:v>
                </c:pt>
                <c:pt idx="20">
                  <c:v>953.32350352046478</c:v>
                </c:pt>
                <c:pt idx="21">
                  <c:v>964.68853878547134</c:v>
                </c:pt>
                <c:pt idx="22">
                  <c:v>975.78071317166496</c:v>
                </c:pt>
                <c:pt idx="23">
                  <c:v>986.59542643457689</c:v>
                </c:pt>
                <c:pt idx="24">
                  <c:v>997.12853714069979</c:v>
                </c:pt>
                <c:pt idx="25">
                  <c:v>1007.3763636325677</c:v>
                </c:pt>
                <c:pt idx="26">
                  <c:v>1017.3356845104784</c:v>
                </c:pt>
                <c:pt idx="27">
                  <c:v>1027.0037387330067</c:v>
                </c:pt>
                <c:pt idx="28">
                  <c:v>1036.378225425929</c:v>
                </c:pt>
                <c:pt idx="29">
                  <c:v>1045.4573034764408</c:v>
                </c:pt>
                <c:pt idx="30">
                  <c:v>1054.2395909766842</c:v>
                </c:pt>
                <c:pt idx="31">
                  <c:v>1062.7241645677504</c:v>
                </c:pt>
                <c:pt idx="32">
                  <c:v>1070.9105587224794</c:v>
                </c:pt>
                <c:pt idx="33">
                  <c:v>1078.7987649926229</c:v>
                </c:pt>
                <c:pt idx="34">
                  <c:v>1086.3892312332755</c:v>
                </c:pt>
                <c:pt idx="35">
                  <c:v>1093.6828608049302</c:v>
                </c:pt>
                <c:pt idx="36">
                  <c:v>1100.6810117410596</c:v>
                </c:pt>
                <c:pt idx="37">
                  <c:v>1107.3854958568236</c:v>
                </c:pt>
                <c:pt idx="38">
                  <c:v>1113.7985777623053</c:v>
                </c:pt>
                <c:pt idx="39">
                  <c:v>1119.9229737316473</c:v>
                </c:pt>
                <c:pt idx="40">
                  <c:v>1125.7618503676135</c:v>
                </c:pt>
                <c:pt idx="41">
                  <c:v>1131.3188229894897</c:v>
                </c:pt>
                <c:pt idx="42">
                  <c:v>1136.5979536609505</c:v>
                </c:pt>
                <c:pt idx="43">
                  <c:v>1141.6037487636195</c:v>
                </c:pt>
                <c:pt idx="44">
                  <c:v>1146.3411560117379</c:v>
                </c:pt>
                <c:pt idx="45">
                  <c:v>1150.8155607937058</c:v>
                </c:pt>
                <c:pt idx="46">
                  <c:v>1155.0327817175375</c:v>
                </c:pt>
                <c:pt idx="47">
                  <c:v>1158.9990652296844</c:v>
                </c:pt>
                <c:pt idx="48">
                  <c:v>1162.7210791704765</c:v>
                </c:pt>
                <c:pt idx="49">
                  <c:v>1166.2059051249403</c:v>
                </c:pt>
                <c:pt idx="50">
                  <c:v>1169.4610294252882</c:v>
                </c:pt>
                <c:pt idx="51">
                  <c:v>1172.4943326612745</c:v>
                </c:pt>
                <c:pt idx="52">
                  <c:v>1175.3140775572479</c:v>
                </c:pt>
                <c:pt idx="53">
                  <c:v>1177.9288950804996</c:v>
                </c:pt>
                <c:pt idx="54">
                  <c:v>1180.3477686546546</c:v>
                </c:pt>
                <c:pt idx="55">
                  <c:v>1182.5800163648478</c:v>
                </c:pt>
                <c:pt idx="56">
                  <c:v>1184.6352710583778</c:v>
                </c:pt>
                <c:pt idx="57">
                  <c:v>1186.5234582657481</c:v>
                </c:pt>
                <c:pt idx="58">
                  <c:v>1188.2547718924902</c:v>
                </c:pt>
                <c:pt idx="59">
                  <c:v>1189.839647661961</c:v>
                </c:pt>
                <c:pt idx="60">
                  <c:v>1191.2887343231323</c:v>
                </c:pt>
                <c:pt idx="61">
                  <c:v>1192.6128626750206</c:v>
                </c:pt>
                <c:pt idx="62">
                  <c:v>1193.8230125001824</c:v>
                </c:pt>
                <c:pt idx="63">
                  <c:v>1194.9302775429687</c:v>
                </c:pt>
                <c:pt idx="64">
                  <c:v>1195.9458287131031</c:v>
                </c:pt>
                <c:pt idx="65">
                  <c:v>1196.8808757403783</c:v>
                </c:pt>
                <c:pt idx="66">
                  <c:v>1197.7466275508186</c:v>
                </c:pt>
                <c:pt idx="67">
                  <c:v>1198.5542516769042</c:v>
                </c:pt>
                <c:pt idx="68">
                  <c:v>1199.314833053164</c:v>
                </c:pt>
                <c:pt idx="69">
                  <c:v>1200.0393325819546</c:v>
                </c:pt>
                <c:pt idx="70">
                  <c:v>1200.7385458812792</c:v>
                </c:pt>
                <c:pt idx="71">
                  <c:v>1201.423062645647</c:v>
                </c:pt>
                <c:pt idx="72">
                  <c:v>1202.1032270611872</c:v>
                </c:pt>
                <c:pt idx="73">
                  <c:v>1202.7890997166996</c:v>
                </c:pt>
                <c:pt idx="74">
                  <c:v>1203.4904214424118</c:v>
                </c:pt>
                <c:pt idx="75">
                  <c:v>1204.2165794879784</c:v>
                </c:pt>
                <c:pt idx="76">
                  <c:v>1204.9765764207627</c:v>
                </c:pt>
                <c:pt idx="77">
                  <c:v>1205.7790020855052</c:v>
                </c:pt>
                <c:pt idx="78">
                  <c:v>1206.6320089180799</c:v>
                </c:pt>
                <c:pt idx="79">
                  <c:v>1207.5432908505979</c:v>
                </c:pt>
                <c:pt idx="80">
                  <c:v>1208.520065984324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85-4B7C-BED3-657FB906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075039"/>
        <c:axId val="1250079199"/>
      </c:scatterChart>
      <c:valAx>
        <c:axId val="1250075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0079199"/>
        <c:crosses val="autoZero"/>
        <c:crossBetween val="midCat"/>
      </c:valAx>
      <c:valAx>
        <c:axId val="125007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Spesa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0075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Intervallo di confidenza della spesa</a:t>
            </a:r>
            <a:r>
              <a:rPr lang="it-IT" baseline="0"/>
              <a:t> prevista (modello GLS)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PrevisioniGLS!$G$4:$G$84</c:f>
              <c:numCache>
                <c:formatCode>General</c:formatCode>
                <c:ptCount val="81"/>
                <c:pt idx="0" formatCode="#,##0.0000">
                  <c:v>2</c:v>
                </c:pt>
                <c:pt idx="1">
                  <c:v>2.1</c:v>
                </c:pt>
                <c:pt idx="2" formatCode="#,##0.0000">
                  <c:v>2.2000000000000002</c:v>
                </c:pt>
                <c:pt idx="3">
                  <c:v>2.2999999999999998</c:v>
                </c:pt>
                <c:pt idx="4" formatCode="#,##0.0000">
                  <c:v>2.4</c:v>
                </c:pt>
                <c:pt idx="5">
                  <c:v>2.5</c:v>
                </c:pt>
                <c:pt idx="6" formatCode="#,##0.0000">
                  <c:v>2.6</c:v>
                </c:pt>
                <c:pt idx="7">
                  <c:v>2.7</c:v>
                </c:pt>
                <c:pt idx="8" formatCode="#,##0.0000">
                  <c:v>2.8</c:v>
                </c:pt>
                <c:pt idx="9">
                  <c:v>2.9</c:v>
                </c:pt>
                <c:pt idx="10" formatCode="#,##0.0000">
                  <c:v>3</c:v>
                </c:pt>
                <c:pt idx="11">
                  <c:v>3.1</c:v>
                </c:pt>
                <c:pt idx="12" formatCode="#,##0.0000">
                  <c:v>3.2</c:v>
                </c:pt>
                <c:pt idx="13">
                  <c:v>3.3</c:v>
                </c:pt>
                <c:pt idx="14" formatCode="#,##0.0000">
                  <c:v>3.4</c:v>
                </c:pt>
                <c:pt idx="15">
                  <c:v>3.5</c:v>
                </c:pt>
                <c:pt idx="16" formatCode="#,##0.0000">
                  <c:v>3.6</c:v>
                </c:pt>
                <c:pt idx="17">
                  <c:v>3.7</c:v>
                </c:pt>
                <c:pt idx="18" formatCode="#,##0.0000">
                  <c:v>3.8</c:v>
                </c:pt>
                <c:pt idx="19">
                  <c:v>3.9</c:v>
                </c:pt>
                <c:pt idx="20" formatCode="#,##0.0000">
                  <c:v>4</c:v>
                </c:pt>
                <c:pt idx="21">
                  <c:v>4.0999999999999996</c:v>
                </c:pt>
                <c:pt idx="22" formatCode="#,##0.0000">
                  <c:v>4.2</c:v>
                </c:pt>
                <c:pt idx="23">
                  <c:v>4.3</c:v>
                </c:pt>
                <c:pt idx="24" formatCode="#,##0.0000">
                  <c:v>4.4000000000000004</c:v>
                </c:pt>
                <c:pt idx="25">
                  <c:v>4.5</c:v>
                </c:pt>
                <c:pt idx="26" formatCode="#,##0.0000">
                  <c:v>4.5999999999999996</c:v>
                </c:pt>
                <c:pt idx="27">
                  <c:v>4.7</c:v>
                </c:pt>
                <c:pt idx="28" formatCode="#,##0.0000">
                  <c:v>4.8</c:v>
                </c:pt>
                <c:pt idx="29">
                  <c:v>4.9000000000000004</c:v>
                </c:pt>
                <c:pt idx="30" formatCode="#,##0.0000">
                  <c:v>5</c:v>
                </c:pt>
                <c:pt idx="31">
                  <c:v>5.0999999999999996</c:v>
                </c:pt>
                <c:pt idx="32" formatCode="#,##0.0000">
                  <c:v>5.2</c:v>
                </c:pt>
                <c:pt idx="33">
                  <c:v>5.3</c:v>
                </c:pt>
                <c:pt idx="34" formatCode="#,##0.0000">
                  <c:v>5.4</c:v>
                </c:pt>
                <c:pt idx="35">
                  <c:v>5.5</c:v>
                </c:pt>
                <c:pt idx="36" formatCode="#,##0.0000">
                  <c:v>5.6</c:v>
                </c:pt>
                <c:pt idx="37">
                  <c:v>5.7</c:v>
                </c:pt>
                <c:pt idx="38" formatCode="#,##0.0000">
                  <c:v>5.8</c:v>
                </c:pt>
                <c:pt idx="39">
                  <c:v>5.9</c:v>
                </c:pt>
                <c:pt idx="40" formatCode="#,##0.0000">
                  <c:v>6</c:v>
                </c:pt>
                <c:pt idx="41">
                  <c:v>6.1</c:v>
                </c:pt>
                <c:pt idx="42" formatCode="#,##0.0000">
                  <c:v>6.2</c:v>
                </c:pt>
                <c:pt idx="43">
                  <c:v>6.3</c:v>
                </c:pt>
                <c:pt idx="44" formatCode="#,##0.0000">
                  <c:v>6.4</c:v>
                </c:pt>
                <c:pt idx="45">
                  <c:v>6.5</c:v>
                </c:pt>
                <c:pt idx="46" formatCode="#,##0.0000">
                  <c:v>6.6</c:v>
                </c:pt>
                <c:pt idx="47">
                  <c:v>6.7</c:v>
                </c:pt>
                <c:pt idx="48" formatCode="#,##0.0000">
                  <c:v>6.8</c:v>
                </c:pt>
                <c:pt idx="49">
                  <c:v>6.9</c:v>
                </c:pt>
                <c:pt idx="50" formatCode="#,##0.0000">
                  <c:v>7</c:v>
                </c:pt>
                <c:pt idx="51">
                  <c:v>7.1</c:v>
                </c:pt>
                <c:pt idx="52" formatCode="#,##0.0000">
                  <c:v>7.2</c:v>
                </c:pt>
                <c:pt idx="53">
                  <c:v>7.3</c:v>
                </c:pt>
                <c:pt idx="54" formatCode="#,##0.0000">
                  <c:v>7.4</c:v>
                </c:pt>
                <c:pt idx="55">
                  <c:v>7.5000000000000098</c:v>
                </c:pt>
                <c:pt idx="56" formatCode="#,##0.0000">
                  <c:v>7.6</c:v>
                </c:pt>
                <c:pt idx="57">
                  <c:v>7.7</c:v>
                </c:pt>
                <c:pt idx="58" formatCode="#,##0.0000">
                  <c:v>7.8000000000000096</c:v>
                </c:pt>
                <c:pt idx="59">
                  <c:v>7.9000000000000101</c:v>
                </c:pt>
                <c:pt idx="60" formatCode="#,##0.0000">
                  <c:v>8.0000000000000107</c:v>
                </c:pt>
                <c:pt idx="61">
                  <c:v>8.1</c:v>
                </c:pt>
                <c:pt idx="62" formatCode="#,##0.0000">
                  <c:v>8.2000000000000099</c:v>
                </c:pt>
                <c:pt idx="63">
                  <c:v>8.3000000000000096</c:v>
                </c:pt>
                <c:pt idx="64" formatCode="#,##0.0000">
                  <c:v>8.4000000000000092</c:v>
                </c:pt>
                <c:pt idx="65">
                  <c:v>8.5000000000000107</c:v>
                </c:pt>
                <c:pt idx="66" formatCode="#,##0.0000">
                  <c:v>8.6000000000000103</c:v>
                </c:pt>
                <c:pt idx="67">
                  <c:v>8.7000000000000099</c:v>
                </c:pt>
                <c:pt idx="68" formatCode="#,##0.0000">
                  <c:v>8.8000000000000096</c:v>
                </c:pt>
                <c:pt idx="69">
                  <c:v>8.9000000000000092</c:v>
                </c:pt>
                <c:pt idx="70" formatCode="#,##0.0000">
                  <c:v>9.0000000000000107</c:v>
                </c:pt>
                <c:pt idx="71">
                  <c:v>9.1000000000000103</c:v>
                </c:pt>
                <c:pt idx="72" formatCode="#,##0.0000">
                  <c:v>9.2000000000000099</c:v>
                </c:pt>
                <c:pt idx="73">
                  <c:v>9.3000000000000096</c:v>
                </c:pt>
                <c:pt idx="74" formatCode="#,##0.0000">
                  <c:v>9.4000000000000092</c:v>
                </c:pt>
                <c:pt idx="75">
                  <c:v>9.5000000000000107</c:v>
                </c:pt>
                <c:pt idx="76" formatCode="#,##0.0000">
                  <c:v>9.6000000000000103</c:v>
                </c:pt>
                <c:pt idx="77">
                  <c:v>9.7000000000000099</c:v>
                </c:pt>
                <c:pt idx="78" formatCode="#,##0.0000">
                  <c:v>9.8000000000000096</c:v>
                </c:pt>
                <c:pt idx="79">
                  <c:v>9.9000000000000092</c:v>
                </c:pt>
                <c:pt idx="80" formatCode="#,##0.0000">
                  <c:v>10</c:v>
                </c:pt>
              </c:numCache>
            </c:numRef>
          </c:xVal>
          <c:yVal>
            <c:numRef>
              <c:f>PrevisioniGLS!$I$4:$I$84</c:f>
              <c:numCache>
                <c:formatCode>General</c:formatCode>
                <c:ptCount val="81"/>
                <c:pt idx="0">
                  <c:v>108.30919951828184</c:v>
                </c:pt>
                <c:pt idx="1">
                  <c:v>123.96158343336927</c:v>
                </c:pt>
                <c:pt idx="2">
                  <c:v>139.35859126978102</c:v>
                </c:pt>
                <c:pt idx="3">
                  <c:v>154.50022302751711</c:v>
                </c:pt>
                <c:pt idx="4">
                  <c:v>169.38647870657758</c:v>
                </c:pt>
                <c:pt idx="5">
                  <c:v>184.01735830696245</c:v>
                </c:pt>
                <c:pt idx="6">
                  <c:v>198.39286182867158</c:v>
                </c:pt>
                <c:pt idx="7">
                  <c:v>212.51298927170512</c:v>
                </c:pt>
                <c:pt idx="8">
                  <c:v>226.37774063606287</c:v>
                </c:pt>
                <c:pt idx="9">
                  <c:v>239.98711592174507</c:v>
                </c:pt>
                <c:pt idx="10">
                  <c:v>253.34111512875162</c:v>
                </c:pt>
                <c:pt idx="11">
                  <c:v>266.43973825708264</c:v>
                </c:pt>
                <c:pt idx="12">
                  <c:v>279.28298530673783</c:v>
                </c:pt>
                <c:pt idx="13">
                  <c:v>291.87085627771739</c:v>
                </c:pt>
                <c:pt idx="14">
                  <c:v>304.20335117002134</c:v>
                </c:pt>
                <c:pt idx="15">
                  <c:v>316.2804699836496</c:v>
                </c:pt>
                <c:pt idx="16">
                  <c:v>328.10221271860223</c:v>
                </c:pt>
                <c:pt idx="17">
                  <c:v>339.66857937487924</c:v>
                </c:pt>
                <c:pt idx="18">
                  <c:v>350.97956995248057</c:v>
                </c:pt>
                <c:pt idx="19">
                  <c:v>362.03518445140628</c:v>
                </c:pt>
                <c:pt idx="20">
                  <c:v>372.83542287165631</c:v>
                </c:pt>
                <c:pt idx="21">
                  <c:v>383.38028521323059</c:v>
                </c:pt>
                <c:pt idx="22">
                  <c:v>393.66977147612943</c:v>
                </c:pt>
                <c:pt idx="23">
                  <c:v>403.70388166035252</c:v>
                </c:pt>
                <c:pt idx="24">
                  <c:v>413.48261576589988</c:v>
                </c:pt>
                <c:pt idx="25">
                  <c:v>423.00597379277167</c:v>
                </c:pt>
                <c:pt idx="26">
                  <c:v>432.27395574096772</c:v>
                </c:pt>
                <c:pt idx="27">
                  <c:v>441.28656161048826</c:v>
                </c:pt>
                <c:pt idx="28">
                  <c:v>450.04379140133301</c:v>
                </c:pt>
                <c:pt idx="29">
                  <c:v>458.54564511350219</c:v>
                </c:pt>
                <c:pt idx="30">
                  <c:v>466.7921227469958</c:v>
                </c:pt>
                <c:pt idx="31">
                  <c:v>474.78322430181356</c:v>
                </c:pt>
                <c:pt idx="32">
                  <c:v>482.51894977795581</c:v>
                </c:pt>
                <c:pt idx="33">
                  <c:v>489.99929917542227</c:v>
                </c:pt>
                <c:pt idx="34">
                  <c:v>497.22427249421327</c:v>
                </c:pt>
                <c:pt idx="35">
                  <c:v>504.19386973432842</c:v>
                </c:pt>
                <c:pt idx="36">
                  <c:v>510.908090895768</c:v>
                </c:pt>
                <c:pt idx="37">
                  <c:v>517.36693597853196</c:v>
                </c:pt>
                <c:pt idx="38">
                  <c:v>523.57040498262018</c:v>
                </c:pt>
                <c:pt idx="39">
                  <c:v>529.51849790803294</c:v>
                </c:pt>
                <c:pt idx="40">
                  <c:v>535.2112147547698</c:v>
                </c:pt>
                <c:pt idx="41">
                  <c:v>540.64855552283132</c:v>
                </c:pt>
                <c:pt idx="42">
                  <c:v>545.83052021221715</c:v>
                </c:pt>
                <c:pt idx="43">
                  <c:v>550.75710882292697</c:v>
                </c:pt>
                <c:pt idx="44">
                  <c:v>555.42832135496121</c:v>
                </c:pt>
                <c:pt idx="45">
                  <c:v>559.84415780832023</c:v>
                </c:pt>
                <c:pt idx="46">
                  <c:v>564.004618183003</c:v>
                </c:pt>
                <c:pt idx="47">
                  <c:v>567.90970247901043</c:v>
                </c:pt>
                <c:pt idx="48">
                  <c:v>571.55941069634241</c:v>
                </c:pt>
                <c:pt idx="49">
                  <c:v>574.95374283499848</c:v>
                </c:pt>
                <c:pt idx="50">
                  <c:v>578.09269889497875</c:v>
                </c:pt>
                <c:pt idx="51">
                  <c:v>580.97627887628369</c:v>
                </c:pt>
                <c:pt idx="52">
                  <c:v>583.60448277891294</c:v>
                </c:pt>
                <c:pt idx="53">
                  <c:v>585.97731060286662</c:v>
                </c:pt>
                <c:pt idx="54">
                  <c:v>588.09476234814406</c:v>
                </c:pt>
                <c:pt idx="55">
                  <c:v>589.95683801474672</c:v>
                </c:pt>
                <c:pt idx="56">
                  <c:v>591.56353760267314</c:v>
                </c:pt>
                <c:pt idx="57">
                  <c:v>592.91486111192398</c:v>
                </c:pt>
                <c:pt idx="58">
                  <c:v>594.01080854249938</c:v>
                </c:pt>
                <c:pt idx="59">
                  <c:v>594.85137989439897</c:v>
                </c:pt>
                <c:pt idx="60">
                  <c:v>595.43657516762289</c:v>
                </c:pt>
                <c:pt idx="61">
                  <c:v>595.76639436217079</c:v>
                </c:pt>
                <c:pt idx="62">
                  <c:v>595.84083747804368</c:v>
                </c:pt>
                <c:pt idx="63">
                  <c:v>595.65990451524044</c:v>
                </c:pt>
                <c:pt idx="64">
                  <c:v>595.22359547376186</c:v>
                </c:pt>
                <c:pt idx="65">
                  <c:v>594.53191035360726</c:v>
                </c:pt>
                <c:pt idx="66">
                  <c:v>593.58484915477754</c:v>
                </c:pt>
                <c:pt idx="67">
                  <c:v>592.38241187727169</c:v>
                </c:pt>
                <c:pt idx="68">
                  <c:v>590.9245985210905</c:v>
                </c:pt>
                <c:pt idx="69">
                  <c:v>589.21140908623374</c:v>
                </c:pt>
                <c:pt idx="70">
                  <c:v>587.24284357270085</c:v>
                </c:pt>
                <c:pt idx="71">
                  <c:v>585.01890198049296</c:v>
                </c:pt>
                <c:pt idx="72">
                  <c:v>582.5395843096087</c:v>
                </c:pt>
                <c:pt idx="73">
                  <c:v>579.80489056004944</c:v>
                </c:pt>
                <c:pt idx="74">
                  <c:v>576.81482073181405</c:v>
                </c:pt>
                <c:pt idx="75">
                  <c:v>573.56937482490343</c:v>
                </c:pt>
                <c:pt idx="76">
                  <c:v>570.06855283931668</c:v>
                </c:pt>
                <c:pt idx="77">
                  <c:v>566.3123547750547</c:v>
                </c:pt>
                <c:pt idx="78">
                  <c:v>562.30078063211658</c:v>
                </c:pt>
                <c:pt idx="79">
                  <c:v>558.03383041050324</c:v>
                </c:pt>
                <c:pt idx="80">
                  <c:v>553.5115041102149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51-4A42-8807-89E81E703CD3}"/>
            </c:ext>
          </c:extLst>
        </c:ser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PrevisioniGLS!$G$4:$G$84</c:f>
              <c:numCache>
                <c:formatCode>General</c:formatCode>
                <c:ptCount val="81"/>
                <c:pt idx="0" formatCode="#,##0.0000">
                  <c:v>2</c:v>
                </c:pt>
                <c:pt idx="1">
                  <c:v>2.1</c:v>
                </c:pt>
                <c:pt idx="2" formatCode="#,##0.0000">
                  <c:v>2.2000000000000002</c:v>
                </c:pt>
                <c:pt idx="3">
                  <c:v>2.2999999999999998</c:v>
                </c:pt>
                <c:pt idx="4" formatCode="#,##0.0000">
                  <c:v>2.4</c:v>
                </c:pt>
                <c:pt idx="5">
                  <c:v>2.5</c:v>
                </c:pt>
                <c:pt idx="6" formatCode="#,##0.0000">
                  <c:v>2.6</c:v>
                </c:pt>
                <c:pt idx="7">
                  <c:v>2.7</c:v>
                </c:pt>
                <c:pt idx="8" formatCode="#,##0.0000">
                  <c:v>2.8</c:v>
                </c:pt>
                <c:pt idx="9">
                  <c:v>2.9</c:v>
                </c:pt>
                <c:pt idx="10" formatCode="#,##0.0000">
                  <c:v>3</c:v>
                </c:pt>
                <c:pt idx="11">
                  <c:v>3.1</c:v>
                </c:pt>
                <c:pt idx="12" formatCode="#,##0.0000">
                  <c:v>3.2</c:v>
                </c:pt>
                <c:pt idx="13">
                  <c:v>3.3</c:v>
                </c:pt>
                <c:pt idx="14" formatCode="#,##0.0000">
                  <c:v>3.4</c:v>
                </c:pt>
                <c:pt idx="15">
                  <c:v>3.5</c:v>
                </c:pt>
                <c:pt idx="16" formatCode="#,##0.0000">
                  <c:v>3.6</c:v>
                </c:pt>
                <c:pt idx="17">
                  <c:v>3.7</c:v>
                </c:pt>
                <c:pt idx="18" formatCode="#,##0.0000">
                  <c:v>3.8</c:v>
                </c:pt>
                <c:pt idx="19">
                  <c:v>3.9</c:v>
                </c:pt>
                <c:pt idx="20" formatCode="#,##0.0000">
                  <c:v>4</c:v>
                </c:pt>
                <c:pt idx="21">
                  <c:v>4.0999999999999996</c:v>
                </c:pt>
                <c:pt idx="22" formatCode="#,##0.0000">
                  <c:v>4.2</c:v>
                </c:pt>
                <c:pt idx="23">
                  <c:v>4.3</c:v>
                </c:pt>
                <c:pt idx="24" formatCode="#,##0.0000">
                  <c:v>4.4000000000000004</c:v>
                </c:pt>
                <c:pt idx="25">
                  <c:v>4.5</c:v>
                </c:pt>
                <c:pt idx="26" formatCode="#,##0.0000">
                  <c:v>4.5999999999999996</c:v>
                </c:pt>
                <c:pt idx="27">
                  <c:v>4.7</c:v>
                </c:pt>
                <c:pt idx="28" formatCode="#,##0.0000">
                  <c:v>4.8</c:v>
                </c:pt>
                <c:pt idx="29">
                  <c:v>4.9000000000000004</c:v>
                </c:pt>
                <c:pt idx="30" formatCode="#,##0.0000">
                  <c:v>5</c:v>
                </c:pt>
                <c:pt idx="31">
                  <c:v>5.0999999999999996</c:v>
                </c:pt>
                <c:pt idx="32" formatCode="#,##0.0000">
                  <c:v>5.2</c:v>
                </c:pt>
                <c:pt idx="33">
                  <c:v>5.3</c:v>
                </c:pt>
                <c:pt idx="34" formatCode="#,##0.0000">
                  <c:v>5.4</c:v>
                </c:pt>
                <c:pt idx="35">
                  <c:v>5.5</c:v>
                </c:pt>
                <c:pt idx="36" formatCode="#,##0.0000">
                  <c:v>5.6</c:v>
                </c:pt>
                <c:pt idx="37">
                  <c:v>5.7</c:v>
                </c:pt>
                <c:pt idx="38" formatCode="#,##0.0000">
                  <c:v>5.8</c:v>
                </c:pt>
                <c:pt idx="39">
                  <c:v>5.9</c:v>
                </c:pt>
                <c:pt idx="40" formatCode="#,##0.0000">
                  <c:v>6</c:v>
                </c:pt>
                <c:pt idx="41">
                  <c:v>6.1</c:v>
                </c:pt>
                <c:pt idx="42" formatCode="#,##0.0000">
                  <c:v>6.2</c:v>
                </c:pt>
                <c:pt idx="43">
                  <c:v>6.3</c:v>
                </c:pt>
                <c:pt idx="44" formatCode="#,##0.0000">
                  <c:v>6.4</c:v>
                </c:pt>
                <c:pt idx="45">
                  <c:v>6.5</c:v>
                </c:pt>
                <c:pt idx="46" formatCode="#,##0.0000">
                  <c:v>6.6</c:v>
                </c:pt>
                <c:pt idx="47">
                  <c:v>6.7</c:v>
                </c:pt>
                <c:pt idx="48" formatCode="#,##0.0000">
                  <c:v>6.8</c:v>
                </c:pt>
                <c:pt idx="49">
                  <c:v>6.9</c:v>
                </c:pt>
                <c:pt idx="50" formatCode="#,##0.0000">
                  <c:v>7</c:v>
                </c:pt>
                <c:pt idx="51">
                  <c:v>7.1</c:v>
                </c:pt>
                <c:pt idx="52" formatCode="#,##0.0000">
                  <c:v>7.2</c:v>
                </c:pt>
                <c:pt idx="53">
                  <c:v>7.3</c:v>
                </c:pt>
                <c:pt idx="54" formatCode="#,##0.0000">
                  <c:v>7.4</c:v>
                </c:pt>
                <c:pt idx="55">
                  <c:v>7.5000000000000098</c:v>
                </c:pt>
                <c:pt idx="56" formatCode="#,##0.0000">
                  <c:v>7.6</c:v>
                </c:pt>
                <c:pt idx="57">
                  <c:v>7.7</c:v>
                </c:pt>
                <c:pt idx="58" formatCode="#,##0.0000">
                  <c:v>7.8000000000000096</c:v>
                </c:pt>
                <c:pt idx="59">
                  <c:v>7.9000000000000101</c:v>
                </c:pt>
                <c:pt idx="60" formatCode="#,##0.0000">
                  <c:v>8.0000000000000107</c:v>
                </c:pt>
                <c:pt idx="61">
                  <c:v>8.1</c:v>
                </c:pt>
                <c:pt idx="62" formatCode="#,##0.0000">
                  <c:v>8.2000000000000099</c:v>
                </c:pt>
                <c:pt idx="63">
                  <c:v>8.3000000000000096</c:v>
                </c:pt>
                <c:pt idx="64" formatCode="#,##0.0000">
                  <c:v>8.4000000000000092</c:v>
                </c:pt>
                <c:pt idx="65">
                  <c:v>8.5000000000000107</c:v>
                </c:pt>
                <c:pt idx="66" formatCode="#,##0.0000">
                  <c:v>8.6000000000000103</c:v>
                </c:pt>
                <c:pt idx="67">
                  <c:v>8.7000000000000099</c:v>
                </c:pt>
                <c:pt idx="68" formatCode="#,##0.0000">
                  <c:v>8.8000000000000096</c:v>
                </c:pt>
                <c:pt idx="69">
                  <c:v>8.9000000000000092</c:v>
                </c:pt>
                <c:pt idx="70" formatCode="#,##0.0000">
                  <c:v>9.0000000000000107</c:v>
                </c:pt>
                <c:pt idx="71">
                  <c:v>9.1000000000000103</c:v>
                </c:pt>
                <c:pt idx="72" formatCode="#,##0.0000">
                  <c:v>9.2000000000000099</c:v>
                </c:pt>
                <c:pt idx="73">
                  <c:v>9.3000000000000096</c:v>
                </c:pt>
                <c:pt idx="74" formatCode="#,##0.0000">
                  <c:v>9.4000000000000092</c:v>
                </c:pt>
                <c:pt idx="75">
                  <c:v>9.5000000000000107</c:v>
                </c:pt>
                <c:pt idx="76" formatCode="#,##0.0000">
                  <c:v>9.6000000000000103</c:v>
                </c:pt>
                <c:pt idx="77">
                  <c:v>9.7000000000000099</c:v>
                </c:pt>
                <c:pt idx="78" formatCode="#,##0.0000">
                  <c:v>9.8000000000000096</c:v>
                </c:pt>
                <c:pt idx="79">
                  <c:v>9.9000000000000092</c:v>
                </c:pt>
                <c:pt idx="80" formatCode="#,##0.0000">
                  <c:v>10</c:v>
                </c:pt>
              </c:numCache>
            </c:numRef>
          </c:xVal>
          <c:yVal>
            <c:numRef>
              <c:f>PrevisioniGLS!$L$4:$L$84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4.7904708613961589</c:v>
                </c:pt>
                <c:pt idx="18">
                  <c:v>15.880351780721583</c:v>
                </c:pt>
                <c:pt idx="19">
                  <c:v>26.673035759520928</c:v>
                </c:pt>
                <c:pt idx="20">
                  <c:v>37.174939710524143</c:v>
                </c:pt>
                <c:pt idx="21">
                  <c:v>47.391540565010473</c:v>
                </c:pt>
                <c:pt idx="22">
                  <c:v>57.327374045894715</c:v>
                </c:pt>
                <c:pt idx="23">
                  <c:v>66.986035466390661</c:v>
                </c:pt>
                <c:pt idx="24">
                  <c:v>76.370182096349822</c:v>
                </c:pt>
                <c:pt idx="25">
                  <c:v>85.481536731188555</c:v>
                </c:pt>
                <c:pt idx="26">
                  <c:v>94.320892191712346</c:v>
                </c:pt>
                <c:pt idx="27">
                  <c:v>102.88811657574399</c:v>
                </c:pt>
                <c:pt idx="28">
                  <c:v>111.18215917330025</c:v>
                </c:pt>
                <c:pt idx="29">
                  <c:v>119.20105704543255</c:v>
                </c:pt>
                <c:pt idx="30">
                  <c:v>126.94194235215451</c:v>
                </c:pt>
                <c:pt idx="31">
                  <c:v>134.40105059660823</c:v>
                </c:pt>
                <c:pt idx="32">
                  <c:v>141.57373003009178</c:v>
                </c:pt>
                <c:pt idx="33">
                  <c:v>148.45445253495461</c:v>
                </c:pt>
                <c:pt idx="34">
                  <c:v>155.03682636859651</c:v>
                </c:pt>
                <c:pt idx="35">
                  <c:v>161.31361121037912</c:v>
                </c:pt>
                <c:pt idx="36">
                  <c:v>167.27673600244282</c:v>
                </c:pt>
                <c:pt idx="37">
                  <c:v>172.91732011295363</c:v>
                </c:pt>
                <c:pt idx="38">
                  <c:v>178.22569837369889</c:v>
                </c:pt>
                <c:pt idx="39">
                  <c:v>183.19145055032175</c:v>
                </c:pt>
                <c:pt idx="40">
                  <c:v>187.8034357898851</c:v>
                </c:pt>
                <c:pt idx="41">
                  <c:v>192.04983255387378</c:v>
                </c:pt>
                <c:pt idx="42">
                  <c:v>195.91818448248688</c:v>
                </c:pt>
                <c:pt idx="43">
                  <c:v>199.39545254596482</c:v>
                </c:pt>
                <c:pt idx="44">
                  <c:v>202.46807371945931</c:v>
                </c:pt>
                <c:pt idx="45">
                  <c:v>205.12202626955934</c:v>
                </c:pt>
                <c:pt idx="46">
                  <c:v>207.34290156461776</c:v>
                </c:pt>
                <c:pt idx="47">
                  <c:v>209.115982120946</c:v>
                </c:pt>
                <c:pt idx="48">
                  <c:v>210.4263253783318</c:v>
                </c:pt>
                <c:pt idx="49">
                  <c:v>211.25885246896968</c:v>
                </c:pt>
                <c:pt idx="50">
                  <c:v>211.59844101352485</c:v>
                </c:pt>
                <c:pt idx="51">
                  <c:v>211.43002075812188</c:v>
                </c:pt>
                <c:pt idx="52">
                  <c:v>210.73867066907439</c:v>
                </c:pt>
                <c:pt idx="53">
                  <c:v>209.50971594087048</c:v>
                </c:pt>
                <c:pt idx="54">
                  <c:v>207.72882325925514</c:v>
                </c:pt>
                <c:pt idx="55">
                  <c:v>205.3820926053956</c:v>
                </c:pt>
                <c:pt idx="56">
                  <c:v>202.45614389626905</c:v>
                </c:pt>
                <c:pt idx="57">
                  <c:v>198.93819683421566</c:v>
                </c:pt>
                <c:pt idx="58">
                  <c:v>194.81614248414343</c:v>
                </c:pt>
                <c:pt idx="59">
                  <c:v>190.0786053049361</c:v>
                </c:pt>
                <c:pt idx="60">
                  <c:v>184.71499462253439</c:v>
                </c:pt>
                <c:pt idx="61">
                  <c:v>178.71554483274309</c:v>
                </c:pt>
                <c:pt idx="62">
                  <c:v>172.0713439462026</c:v>
                </c:pt>
                <c:pt idx="63">
                  <c:v>164.77435041911326</c:v>
                </c:pt>
                <c:pt idx="64">
                  <c:v>156.81739853415394</c:v>
                </c:pt>
                <c:pt idx="65">
                  <c:v>148.19419289104673</c:v>
                </c:pt>
                <c:pt idx="66">
                  <c:v>138.89929282243253</c:v>
                </c:pt>
                <c:pt idx="67">
                  <c:v>128.92808775839097</c:v>
                </c:pt>
                <c:pt idx="68">
                  <c:v>118.27676471640206</c:v>
                </c:pt>
                <c:pt idx="69">
                  <c:v>106.94226919069553</c:v>
                </c:pt>
                <c:pt idx="70">
                  <c:v>94.922260757423999</c:v>
                </c:pt>
                <c:pt idx="71">
                  <c:v>82.215064704464567</c:v>
                </c:pt>
                <c:pt idx="72">
                  <c:v>68.819620943625182</c:v>
                </c:pt>
                <c:pt idx="73">
                  <c:v>54.735431376943552</c:v>
                </c:pt>
                <c:pt idx="74">
                  <c:v>39.962506776268924</c:v>
                </c:pt>
                <c:pt idx="75">
                  <c:v>24.501314105398137</c:v>
                </c:pt>
                <c:pt idx="76">
                  <c:v>8.3527250746794834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51-4A42-8807-89E81E703CD3}"/>
            </c:ext>
          </c:extLst>
        </c:ser>
        <c:ser>
          <c:idx val="2"/>
          <c:order val="2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PrevisioniGLS!$G$4:$G$84</c:f>
              <c:numCache>
                <c:formatCode>General</c:formatCode>
                <c:ptCount val="81"/>
                <c:pt idx="0" formatCode="#,##0.0000">
                  <c:v>2</c:v>
                </c:pt>
                <c:pt idx="1">
                  <c:v>2.1</c:v>
                </c:pt>
                <c:pt idx="2" formatCode="#,##0.0000">
                  <c:v>2.2000000000000002</c:v>
                </c:pt>
                <c:pt idx="3">
                  <c:v>2.2999999999999998</c:v>
                </c:pt>
                <c:pt idx="4" formatCode="#,##0.0000">
                  <c:v>2.4</c:v>
                </c:pt>
                <c:pt idx="5">
                  <c:v>2.5</c:v>
                </c:pt>
                <c:pt idx="6" formatCode="#,##0.0000">
                  <c:v>2.6</c:v>
                </c:pt>
                <c:pt idx="7">
                  <c:v>2.7</c:v>
                </c:pt>
                <c:pt idx="8" formatCode="#,##0.0000">
                  <c:v>2.8</c:v>
                </c:pt>
                <c:pt idx="9">
                  <c:v>2.9</c:v>
                </c:pt>
                <c:pt idx="10" formatCode="#,##0.0000">
                  <c:v>3</c:v>
                </c:pt>
                <c:pt idx="11">
                  <c:v>3.1</c:v>
                </c:pt>
                <c:pt idx="12" formatCode="#,##0.0000">
                  <c:v>3.2</c:v>
                </c:pt>
                <c:pt idx="13">
                  <c:v>3.3</c:v>
                </c:pt>
                <c:pt idx="14" formatCode="#,##0.0000">
                  <c:v>3.4</c:v>
                </c:pt>
                <c:pt idx="15">
                  <c:v>3.5</c:v>
                </c:pt>
                <c:pt idx="16" formatCode="#,##0.0000">
                  <c:v>3.6</c:v>
                </c:pt>
                <c:pt idx="17">
                  <c:v>3.7</c:v>
                </c:pt>
                <c:pt idx="18" formatCode="#,##0.0000">
                  <c:v>3.8</c:v>
                </c:pt>
                <c:pt idx="19">
                  <c:v>3.9</c:v>
                </c:pt>
                <c:pt idx="20" formatCode="#,##0.0000">
                  <c:v>4</c:v>
                </c:pt>
                <c:pt idx="21">
                  <c:v>4.0999999999999996</c:v>
                </c:pt>
                <c:pt idx="22" formatCode="#,##0.0000">
                  <c:v>4.2</c:v>
                </c:pt>
                <c:pt idx="23">
                  <c:v>4.3</c:v>
                </c:pt>
                <c:pt idx="24" formatCode="#,##0.0000">
                  <c:v>4.4000000000000004</c:v>
                </c:pt>
                <c:pt idx="25">
                  <c:v>4.5</c:v>
                </c:pt>
                <c:pt idx="26" formatCode="#,##0.0000">
                  <c:v>4.5999999999999996</c:v>
                </c:pt>
                <c:pt idx="27">
                  <c:v>4.7</c:v>
                </c:pt>
                <c:pt idx="28" formatCode="#,##0.0000">
                  <c:v>4.8</c:v>
                </c:pt>
                <c:pt idx="29">
                  <c:v>4.9000000000000004</c:v>
                </c:pt>
                <c:pt idx="30" formatCode="#,##0.0000">
                  <c:v>5</c:v>
                </c:pt>
                <c:pt idx="31">
                  <c:v>5.0999999999999996</c:v>
                </c:pt>
                <c:pt idx="32" formatCode="#,##0.0000">
                  <c:v>5.2</c:v>
                </c:pt>
                <c:pt idx="33">
                  <c:v>5.3</c:v>
                </c:pt>
                <c:pt idx="34" formatCode="#,##0.0000">
                  <c:v>5.4</c:v>
                </c:pt>
                <c:pt idx="35">
                  <c:v>5.5</c:v>
                </c:pt>
                <c:pt idx="36" formatCode="#,##0.0000">
                  <c:v>5.6</c:v>
                </c:pt>
                <c:pt idx="37">
                  <c:v>5.7</c:v>
                </c:pt>
                <c:pt idx="38" formatCode="#,##0.0000">
                  <c:v>5.8</c:v>
                </c:pt>
                <c:pt idx="39">
                  <c:v>5.9</c:v>
                </c:pt>
                <c:pt idx="40" formatCode="#,##0.0000">
                  <c:v>6</c:v>
                </c:pt>
                <c:pt idx="41">
                  <c:v>6.1</c:v>
                </c:pt>
                <c:pt idx="42" formatCode="#,##0.0000">
                  <c:v>6.2</c:v>
                </c:pt>
                <c:pt idx="43">
                  <c:v>6.3</c:v>
                </c:pt>
                <c:pt idx="44" formatCode="#,##0.0000">
                  <c:v>6.4</c:v>
                </c:pt>
                <c:pt idx="45">
                  <c:v>6.5</c:v>
                </c:pt>
                <c:pt idx="46" formatCode="#,##0.0000">
                  <c:v>6.6</c:v>
                </c:pt>
                <c:pt idx="47">
                  <c:v>6.7</c:v>
                </c:pt>
                <c:pt idx="48" formatCode="#,##0.0000">
                  <c:v>6.8</c:v>
                </c:pt>
                <c:pt idx="49">
                  <c:v>6.9</c:v>
                </c:pt>
                <c:pt idx="50" formatCode="#,##0.0000">
                  <c:v>7</c:v>
                </c:pt>
                <c:pt idx="51">
                  <c:v>7.1</c:v>
                </c:pt>
                <c:pt idx="52" formatCode="#,##0.0000">
                  <c:v>7.2</c:v>
                </c:pt>
                <c:pt idx="53">
                  <c:v>7.3</c:v>
                </c:pt>
                <c:pt idx="54" formatCode="#,##0.0000">
                  <c:v>7.4</c:v>
                </c:pt>
                <c:pt idx="55">
                  <c:v>7.5000000000000098</c:v>
                </c:pt>
                <c:pt idx="56" formatCode="#,##0.0000">
                  <c:v>7.6</c:v>
                </c:pt>
                <c:pt idx="57">
                  <c:v>7.7</c:v>
                </c:pt>
                <c:pt idx="58" formatCode="#,##0.0000">
                  <c:v>7.8000000000000096</c:v>
                </c:pt>
                <c:pt idx="59">
                  <c:v>7.9000000000000101</c:v>
                </c:pt>
                <c:pt idx="60" formatCode="#,##0.0000">
                  <c:v>8.0000000000000107</c:v>
                </c:pt>
                <c:pt idx="61">
                  <c:v>8.1</c:v>
                </c:pt>
                <c:pt idx="62" formatCode="#,##0.0000">
                  <c:v>8.2000000000000099</c:v>
                </c:pt>
                <c:pt idx="63">
                  <c:v>8.3000000000000096</c:v>
                </c:pt>
                <c:pt idx="64" formatCode="#,##0.0000">
                  <c:v>8.4000000000000092</c:v>
                </c:pt>
                <c:pt idx="65">
                  <c:v>8.5000000000000107</c:v>
                </c:pt>
                <c:pt idx="66" formatCode="#,##0.0000">
                  <c:v>8.6000000000000103</c:v>
                </c:pt>
                <c:pt idx="67">
                  <c:v>8.7000000000000099</c:v>
                </c:pt>
                <c:pt idx="68" formatCode="#,##0.0000">
                  <c:v>8.8000000000000096</c:v>
                </c:pt>
                <c:pt idx="69">
                  <c:v>8.9000000000000092</c:v>
                </c:pt>
                <c:pt idx="70" formatCode="#,##0.0000">
                  <c:v>9.0000000000000107</c:v>
                </c:pt>
                <c:pt idx="71">
                  <c:v>9.1000000000000103</c:v>
                </c:pt>
                <c:pt idx="72" formatCode="#,##0.0000">
                  <c:v>9.2000000000000099</c:v>
                </c:pt>
                <c:pt idx="73">
                  <c:v>9.3000000000000096</c:v>
                </c:pt>
                <c:pt idx="74" formatCode="#,##0.0000">
                  <c:v>9.4000000000000092</c:v>
                </c:pt>
                <c:pt idx="75">
                  <c:v>9.5000000000000107</c:v>
                </c:pt>
                <c:pt idx="76" formatCode="#,##0.0000">
                  <c:v>9.6000000000000103</c:v>
                </c:pt>
                <c:pt idx="77">
                  <c:v>9.7000000000000099</c:v>
                </c:pt>
                <c:pt idx="78" formatCode="#,##0.0000">
                  <c:v>9.8000000000000096</c:v>
                </c:pt>
                <c:pt idx="79">
                  <c:v>9.9000000000000092</c:v>
                </c:pt>
                <c:pt idx="80" formatCode="#,##0.0000">
                  <c:v>10</c:v>
                </c:pt>
              </c:numCache>
            </c:numRef>
          </c:xVal>
          <c:yVal>
            <c:numRef>
              <c:f>PrevisioniGLS!$K$4:$K$84</c:f>
              <c:numCache>
                <c:formatCode>General</c:formatCode>
                <c:ptCount val="81"/>
                <c:pt idx="0">
                  <c:v>456.25907060285328</c:v>
                </c:pt>
                <c:pt idx="1">
                  <c:v>469.62657375113645</c:v>
                </c:pt>
                <c:pt idx="2">
                  <c:v>483.0085836542608</c:v>
                </c:pt>
                <c:pt idx="3">
                  <c:v>496.38813419378624</c:v>
                </c:pt>
                <c:pt idx="4">
                  <c:v>509.74823594629549</c:v>
                </c:pt>
                <c:pt idx="5">
                  <c:v>523.07199804749985</c:v>
                </c:pt>
                <c:pt idx="6">
                  <c:v>536.34274413861749</c:v>
                </c:pt>
                <c:pt idx="7">
                  <c:v>549.54412083293153</c:v>
                </c:pt>
                <c:pt idx="8">
                  <c:v>562.66019753069236</c:v>
                </c:pt>
                <c:pt idx="9">
                  <c:v>575.67555679732607</c:v>
                </c:pt>
                <c:pt idx="10">
                  <c:v>588.57537488447758</c:v>
                </c:pt>
                <c:pt idx="11">
                  <c:v>601.34549230148548</c:v>
                </c:pt>
                <c:pt idx="12">
                  <c:v>613.97247462682003</c:v>
                </c:pt>
                <c:pt idx="13">
                  <c:v>626.44366397968713</c:v>
                </c:pt>
                <c:pt idx="14">
                  <c:v>638.74722175002762</c:v>
                </c:pt>
                <c:pt idx="15">
                  <c:v>650.87216331234276</c:v>
                </c:pt>
                <c:pt idx="16">
                  <c:v>662.80838552909245</c:v>
                </c:pt>
                <c:pt idx="17">
                  <c:v>674.54668788836238</c:v>
                </c:pt>
                <c:pt idx="18">
                  <c:v>686.07878812423951</c:v>
                </c:pt>
                <c:pt idx="19">
                  <c:v>697.39733314329169</c:v>
                </c:pt>
                <c:pt idx="20">
                  <c:v>708.49590603278853</c:v>
                </c:pt>
                <c:pt idx="21">
                  <c:v>719.36902986145071</c:v>
                </c:pt>
                <c:pt idx="22">
                  <c:v>730.0121689063642</c:v>
                </c:pt>
                <c:pt idx="23">
                  <c:v>740.42172785431444</c:v>
                </c:pt>
                <c:pt idx="24">
                  <c:v>750.59504943544994</c:v>
                </c:pt>
                <c:pt idx="25">
                  <c:v>760.53041085435484</c:v>
                </c:pt>
                <c:pt idx="26">
                  <c:v>770.2270192902231</c:v>
                </c:pt>
                <c:pt idx="27">
                  <c:v>779.68500664523253</c:v>
                </c:pt>
                <c:pt idx="28">
                  <c:v>788.90542362936571</c:v>
                </c:pt>
                <c:pt idx="29">
                  <c:v>797.89023318157183</c:v>
                </c:pt>
                <c:pt idx="30">
                  <c:v>806.64230314183715</c:v>
                </c:pt>
                <c:pt idx="31">
                  <c:v>815.16539800701889</c:v>
                </c:pt>
                <c:pt idx="32">
                  <c:v>823.4641695258199</c:v>
                </c:pt>
                <c:pt idx="33">
                  <c:v>831.54414581588992</c:v>
                </c:pt>
                <c:pt idx="34">
                  <c:v>839.41171861983003</c:v>
                </c:pt>
                <c:pt idx="35">
                  <c:v>847.07412825827771</c:v>
                </c:pt>
                <c:pt idx="36">
                  <c:v>854.53944578909318</c:v>
                </c:pt>
                <c:pt idx="37">
                  <c:v>861.81655184411034</c:v>
                </c:pt>
                <c:pt idx="38">
                  <c:v>868.91511159154152</c:v>
                </c:pt>
                <c:pt idx="39">
                  <c:v>875.84554526574414</c:v>
                </c:pt>
                <c:pt idx="40">
                  <c:v>882.61899371965455</c:v>
                </c:pt>
                <c:pt idx="41">
                  <c:v>889.24727849178885</c:v>
                </c:pt>
                <c:pt idx="42">
                  <c:v>895.74285594194748</c:v>
                </c:pt>
                <c:pt idx="43">
                  <c:v>902.11876509988906</c:v>
                </c:pt>
                <c:pt idx="44">
                  <c:v>908.38856899046311</c:v>
                </c:pt>
                <c:pt idx="45">
                  <c:v>914.56628934708112</c:v>
                </c:pt>
                <c:pt idx="46">
                  <c:v>920.6663348013883</c:v>
                </c:pt>
                <c:pt idx="47">
                  <c:v>926.70342283707487</c:v>
                </c:pt>
                <c:pt idx="48">
                  <c:v>932.69249601435308</c:v>
                </c:pt>
                <c:pt idx="49">
                  <c:v>938.64863320102722</c:v>
                </c:pt>
                <c:pt idx="50">
                  <c:v>944.58695677643266</c:v>
                </c:pt>
                <c:pt idx="51">
                  <c:v>950.52253699444555</c:v>
                </c:pt>
                <c:pt idx="52">
                  <c:v>956.47029488875148</c:v>
                </c:pt>
                <c:pt idx="53">
                  <c:v>962.44490526486277</c:v>
                </c:pt>
                <c:pt idx="54">
                  <c:v>968.46070143703298</c:v>
                </c:pt>
                <c:pt idx="55">
                  <c:v>974.53158342409779</c:v>
                </c:pt>
                <c:pt idx="56">
                  <c:v>980.67093130907722</c:v>
                </c:pt>
                <c:pt idx="57">
                  <c:v>986.89152538963231</c:v>
                </c:pt>
                <c:pt idx="58">
                  <c:v>993.20547460085527</c:v>
                </c:pt>
                <c:pt idx="59">
                  <c:v>999.62415448386184</c:v>
                </c:pt>
                <c:pt idx="60">
                  <c:v>1006.1581557127114</c:v>
                </c:pt>
                <c:pt idx="61">
                  <c:v>1012.8172438915985</c:v>
                </c:pt>
                <c:pt idx="62">
                  <c:v>1019.6103310098847</c:v>
                </c:pt>
                <c:pt idx="63">
                  <c:v>1026.5454586113676</c:v>
                </c:pt>
                <c:pt idx="64">
                  <c:v>1033.6297924133698</c:v>
                </c:pt>
                <c:pt idx="65">
                  <c:v>1040.8696278161678</c:v>
                </c:pt>
                <c:pt idx="66">
                  <c:v>1048.2704054871226</c:v>
                </c:pt>
                <c:pt idx="67">
                  <c:v>1055.8367359961524</c:v>
                </c:pt>
                <c:pt idx="68">
                  <c:v>1063.5724323257789</c:v>
                </c:pt>
                <c:pt idx="69">
                  <c:v>1071.480548981772</c:v>
                </c:pt>
                <c:pt idx="70">
                  <c:v>1079.5634263879776</c:v>
                </c:pt>
                <c:pt idx="71">
                  <c:v>1087.8227392565213</c:v>
                </c:pt>
                <c:pt idx="72">
                  <c:v>1096.2595476755923</c:v>
                </c:pt>
                <c:pt idx="73">
                  <c:v>1104.8743497431553</c:v>
                </c:pt>
                <c:pt idx="74">
                  <c:v>1113.6671346873591</c:v>
                </c:pt>
                <c:pt idx="75">
                  <c:v>1122.6374355444086</c:v>
                </c:pt>
                <c:pt idx="76">
                  <c:v>1131.7843806039539</c:v>
                </c:pt>
                <c:pt idx="77">
                  <c:v>1141.1067429736186</c:v>
                </c:pt>
                <c:pt idx="78">
                  <c:v>1150.6029877520582</c:v>
                </c:pt>
                <c:pt idx="79">
                  <c:v>1160.2713164295228</c:v>
                </c:pt>
                <c:pt idx="80">
                  <c:v>1170.1097082528536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51-4A42-8807-89E81E70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075039"/>
        <c:axId val="1250079199"/>
      </c:scatterChart>
      <c:valAx>
        <c:axId val="12500750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Reddito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0079199"/>
        <c:crosses val="autoZero"/>
        <c:crossBetween val="midCat"/>
      </c:valAx>
      <c:valAx>
        <c:axId val="125007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Spesa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500750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2</xdr:row>
      <xdr:rowOff>160020</xdr:rowOff>
    </xdr:from>
    <xdr:to>
      <xdr:col>13</xdr:col>
      <xdr:colOff>91440</xdr:colOff>
      <xdr:row>28</xdr:row>
      <xdr:rowOff>99060</xdr:rowOff>
    </xdr:to>
    <xdr:sp macro="" textlink="">
      <xdr:nvSpPr>
        <xdr:cNvPr id="2" name="CasellaDiTesto 1"/>
        <xdr:cNvSpPr txBox="1"/>
      </xdr:nvSpPr>
      <xdr:spPr>
        <a:xfrm>
          <a:off x="906780" y="525780"/>
          <a:ext cx="7109460" cy="469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/>
            <a:t>La zona B2:F73</a:t>
          </a:r>
          <a:r>
            <a:rPr lang="it-IT" sz="1200" baseline="0"/>
            <a:t> del foglio dati contiene informazioni sulle seguenti variabili per 72 individui</a:t>
          </a:r>
        </a:p>
        <a:p>
          <a:r>
            <a:rPr lang="it-IT" sz="1200" baseline="0"/>
            <a:t>Età</a:t>
          </a:r>
        </a:p>
        <a:p>
          <a:r>
            <a:rPr lang="it-IT" sz="1200" baseline="0"/>
            <a:t>Casa di proprietà (variabile dicotomica)</a:t>
          </a:r>
        </a:p>
        <a:p>
          <a:r>
            <a:rPr lang="it-IT" sz="1200" baseline="0"/>
            <a:t>Reddito</a:t>
          </a:r>
        </a:p>
        <a:p>
          <a:r>
            <a:rPr lang="it-IT" sz="1200" baseline="0"/>
            <a:t>Reddito elevato al quadrato</a:t>
          </a:r>
        </a:p>
        <a:p>
          <a:r>
            <a:rPr lang="it-IT" sz="1200" baseline="0"/>
            <a:t>Spesa mensile per l'acquisto di un determinato bene</a:t>
          </a:r>
        </a:p>
        <a:p>
          <a:endParaRPr lang="it-IT" sz="1200" baseline="0"/>
        </a:p>
        <a:p>
          <a:r>
            <a:rPr lang="it-IT" sz="1200" baseline="0"/>
            <a:t>1) Costruire il diagramma di dispersione tra Reddito (asse x) e spesa (asse y) e commentare l'eventuale presenza di eteroschedasticità</a:t>
          </a:r>
        </a:p>
        <a:p>
          <a:endParaRPr lang="it-IT" sz="1200" baseline="0"/>
        </a:p>
        <a:p>
          <a:r>
            <a:rPr lang="it-IT" sz="1200" baseline="0"/>
            <a:t>2) Calcolare le stime OLS del modello di regressione in cui la variabile dipendente è la spesa e le variabili esplicative sono l'età, la casa di proprietà, il reddito ed il quadrato del reddito</a:t>
          </a:r>
        </a:p>
        <a:p>
          <a:endParaRPr lang="it-IT" sz="1200" baseline="0"/>
        </a:p>
        <a:p>
          <a:r>
            <a:rPr lang="it-IT" sz="1200" baseline="0"/>
            <a:t>3) Scrivere un programma che consenta automaticamente di calcolare le stime GLS in un modello in cui la varianza della i-esima osservazione è modellata come </a:t>
          </a:r>
          <a:r>
            <a:rPr lang="el-GR" sz="1200" baseline="0"/>
            <a:t>σ</a:t>
          </a:r>
          <a:r>
            <a:rPr lang="it-IT" sz="1200" baseline="30000"/>
            <a:t>2</a:t>
          </a:r>
          <a:r>
            <a:rPr lang="it-IT" sz="1200" baseline="0"/>
            <a:t>  (reddito)</a:t>
          </a:r>
          <a:r>
            <a:rPr lang="el-GR" sz="1600" baseline="30000">
              <a:latin typeface="Times New Roman" panose="02020603050405020304" pitchFamily="18" charset="0"/>
              <a:cs typeface="Times New Roman" panose="02020603050405020304" pitchFamily="18" charset="0"/>
            </a:rPr>
            <a:t>α</a:t>
          </a:r>
          <a:r>
            <a:rPr lang="it-IT" sz="1200" baseline="0"/>
            <a:t>. Calcolare le stime GLS di questo modello.</a:t>
          </a:r>
        </a:p>
        <a:p>
          <a:endParaRPr lang="it-IT" sz="1200" baseline="0"/>
        </a:p>
        <a:p>
          <a:r>
            <a:rPr lang="it-IT" sz="1200" baseline="0"/>
            <a:t>4) Calcolare le stime GLS nel caso in cui il parametro </a:t>
          </a:r>
          <a:r>
            <a:rPr lang="el-G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</a:t>
          </a:r>
          <a:r>
            <a:rPr lang="it-IT" sz="1200" baseline="0"/>
            <a:t> dell'equazione eteroschedastica venga stimato in base ai dati</a:t>
          </a:r>
        </a:p>
        <a:p>
          <a:endParaRPr lang="it-IT" sz="1200"/>
        </a:p>
        <a:p>
          <a:r>
            <a:rPr lang="it-IT" sz="1200"/>
            <a:t>5) Scrivere un programma che consenta</a:t>
          </a:r>
          <a:r>
            <a:rPr lang="it-IT" sz="1200" baseline="0"/>
            <a:t> di visualizzare un intervallo di confidenza al 95% della stima della spesa mensile al variare del reddito da 2 a 10 (con passo della sequenza 0.1) per un individuo che presenta una età prefissata e sia proprietario (o meno) della casa in cui vive. Confrontare le previsioni OLS con le previsione GLS (alpha stimato in base ai dati). Commentare i risultati ottenuti. </a:t>
          </a:r>
          <a:endParaRPr lang="it-IT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472440</xdr:colOff>
      <xdr:row>0</xdr:row>
      <xdr:rowOff>160020</xdr:rowOff>
    </xdr:from>
    <xdr:to>
      <xdr:col>16</xdr:col>
      <xdr:colOff>167640</xdr:colOff>
      <xdr:row>15</xdr:row>
      <xdr:rowOff>160020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20</xdr:col>
      <xdr:colOff>304800</xdr:colOff>
      <xdr:row>33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20</xdr:col>
      <xdr:colOff>304800</xdr:colOff>
      <xdr:row>33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5" sqref="P1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topLeftCell="A21" workbookViewId="0">
      <selection activeCell="J43" sqref="J43"/>
    </sheetView>
  </sheetViews>
  <sheetFormatPr defaultRowHeight="14.4" x14ac:dyDescent="0.3"/>
  <cols>
    <col min="3" max="3" width="18.109375" customWidth="1"/>
    <col min="6" max="6" width="17.6640625" customWidth="1"/>
    <col min="7" max="7" width="12" bestFit="1" customWidth="1"/>
    <col min="8" max="8" width="12" customWidth="1"/>
  </cols>
  <sheetData>
    <row r="1" spans="1:36" x14ac:dyDescent="0.3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6</v>
      </c>
      <c r="H1" t="s">
        <v>10</v>
      </c>
      <c r="R1" t="s">
        <v>13</v>
      </c>
      <c r="U1" t="s">
        <v>11</v>
      </c>
      <c r="Y1" t="s">
        <v>12</v>
      </c>
      <c r="AC1" t="s">
        <v>14</v>
      </c>
      <c r="AF1" t="s">
        <v>15</v>
      </c>
      <c r="AJ1" t="s">
        <v>16</v>
      </c>
    </row>
    <row r="2" spans="1:36" x14ac:dyDescent="0.3">
      <c r="A2">
        <v>1</v>
      </c>
      <c r="B2">
        <v>38</v>
      </c>
      <c r="C2">
        <v>1</v>
      </c>
      <c r="D2" s="1">
        <v>4.5199999999999996</v>
      </c>
      <c r="E2" s="1">
        <v>20.430399999999999</v>
      </c>
      <c r="F2">
        <v>124.98</v>
      </c>
      <c r="G2">
        <f t="array" ref="G2:G73">y-MMULT(X,bOLS)</f>
        <v>-301.56249819463591</v>
      </c>
      <c r="H2">
        <f>LN(G2^2)</f>
        <v>11.417954571093212</v>
      </c>
      <c r="R2" s="1">
        <f t="shared" ref="R2:R33" si="0">D2^alpha</f>
        <v>20.430399999999995</v>
      </c>
      <c r="T2">
        <f>1/SQRT(R2)</f>
        <v>0.22123893805309736</v>
      </c>
      <c r="U2">
        <f t="shared" ref="U2:U33" si="1">B2/SQRT($R2)</f>
        <v>8.4070796460176993</v>
      </c>
      <c r="V2">
        <f t="shared" ref="V2:V33" si="2">C2/SQRT($R2)</f>
        <v>0.22123893805309736</v>
      </c>
      <c r="W2">
        <f t="shared" ref="W2:W33" si="3">D2/SQRT($R2)</f>
        <v>1</v>
      </c>
      <c r="X2">
        <f t="shared" ref="X2:X33" si="4">E2/SQRT($R2)</f>
        <v>4.5200000000000005</v>
      </c>
      <c r="Y2">
        <f t="shared" ref="Y2:Y33" si="5">F2/SQRT($R2)</f>
        <v>27.650442477876108</v>
      </c>
      <c r="AC2">
        <f t="shared" ref="AC2:AC33" si="6">Reddito^J$43</f>
        <v>3.441365917625034</v>
      </c>
      <c r="AE2">
        <f>1/SQRT(AC2)</f>
        <v>0.53905685523481461</v>
      </c>
      <c r="AF2">
        <f>B2/SQRT($AC2)</f>
        <v>20.484160498922954</v>
      </c>
      <c r="AG2">
        <f t="shared" ref="AG2:AJ2" si="7">C2/SQRT($AC2)</f>
        <v>0.53905685523481461</v>
      </c>
      <c r="AH2">
        <f t="shared" si="7"/>
        <v>2.4365369856613617</v>
      </c>
      <c r="AI2">
        <f t="shared" si="7"/>
        <v>11.013147175189355</v>
      </c>
      <c r="AJ2">
        <f t="shared" si="7"/>
        <v>67.371325767247129</v>
      </c>
    </row>
    <row r="3" spans="1:36" x14ac:dyDescent="0.3">
      <c r="A3">
        <v>1</v>
      </c>
      <c r="B3">
        <v>33</v>
      </c>
      <c r="C3">
        <v>0</v>
      </c>
      <c r="D3" s="1">
        <v>2.42</v>
      </c>
      <c r="E3" s="1">
        <v>5.8563999999999998</v>
      </c>
      <c r="F3">
        <v>9.85</v>
      </c>
      <c r="G3">
        <v>-130.59591029898397</v>
      </c>
      <c r="H3">
        <f t="shared" ref="H3:H66" si="8">LN(G3^2)</f>
        <v>9.744215803285714</v>
      </c>
      <c r="R3" s="1">
        <f t="shared" si="0"/>
        <v>5.8563999999999998</v>
      </c>
      <c r="T3">
        <f t="shared" ref="T3:T66" si="9">1/SQRT(R3)</f>
        <v>0.41322314049586778</v>
      </c>
      <c r="U3">
        <f t="shared" si="1"/>
        <v>13.636363636363637</v>
      </c>
      <c r="V3">
        <f t="shared" si="2"/>
        <v>0</v>
      </c>
      <c r="W3">
        <f t="shared" si="3"/>
        <v>1</v>
      </c>
      <c r="X3">
        <f t="shared" si="4"/>
        <v>2.42</v>
      </c>
      <c r="Y3">
        <f t="shared" si="5"/>
        <v>4.0702479338842972</v>
      </c>
      <c r="AC3">
        <f t="shared" si="6"/>
        <v>2.0627463625971996</v>
      </c>
      <c r="AE3">
        <f t="shared" ref="AE3:AE66" si="10">1/SQRT(AC3)</f>
        <v>0.69626904090711073</v>
      </c>
      <c r="AF3">
        <f t="shared" ref="AF3:AF66" si="11">B3/SQRT($AC3)</f>
        <v>22.976878349934651</v>
      </c>
      <c r="AG3">
        <f t="shared" ref="AG3:AG66" si="12">C3/SQRT($AC3)</f>
        <v>0</v>
      </c>
      <c r="AH3">
        <f t="shared" ref="AH3:AH66" si="13">D3/SQRT($AC3)</f>
        <v>1.6849710789952077</v>
      </c>
      <c r="AI3">
        <f t="shared" ref="AI3:AI66" si="14">E3/SQRT($AC3)</f>
        <v>4.0776300111684032</v>
      </c>
      <c r="AJ3">
        <f t="shared" ref="AJ3:AJ66" si="15">F3/SQRT($AC3)</f>
        <v>6.8582500529350403</v>
      </c>
    </row>
    <row r="4" spans="1:36" x14ac:dyDescent="0.3">
      <c r="A4">
        <v>1</v>
      </c>
      <c r="B4">
        <v>34</v>
      </c>
      <c r="C4">
        <v>1</v>
      </c>
      <c r="D4" s="1">
        <v>4.5</v>
      </c>
      <c r="E4" s="1">
        <v>20.25</v>
      </c>
      <c r="F4">
        <v>15</v>
      </c>
      <c r="G4">
        <v>-421.88824449468228</v>
      </c>
      <c r="H4">
        <f t="shared" si="8"/>
        <v>12.089480910983534</v>
      </c>
      <c r="R4" s="1">
        <f t="shared" si="0"/>
        <v>20.25</v>
      </c>
      <c r="T4">
        <f t="shared" si="9"/>
        <v>0.22222222222222221</v>
      </c>
      <c r="U4">
        <f t="shared" si="1"/>
        <v>7.5555555555555554</v>
      </c>
      <c r="V4">
        <f t="shared" si="2"/>
        <v>0.22222222222222221</v>
      </c>
      <c r="W4">
        <f t="shared" si="3"/>
        <v>1</v>
      </c>
      <c r="X4">
        <f t="shared" si="4"/>
        <v>4.5</v>
      </c>
      <c r="Y4">
        <f t="shared" si="5"/>
        <v>3.3333333333333335</v>
      </c>
      <c r="AC4">
        <f t="shared" si="6"/>
        <v>3.4288857671574524</v>
      </c>
      <c r="AE4">
        <f t="shared" si="10"/>
        <v>0.54003696957633951</v>
      </c>
      <c r="AF4">
        <f t="shared" si="11"/>
        <v>18.361256965595544</v>
      </c>
      <c r="AG4">
        <f t="shared" si="12"/>
        <v>0.54003696957633951</v>
      </c>
      <c r="AH4">
        <f t="shared" si="13"/>
        <v>2.430166363093528</v>
      </c>
      <c r="AI4">
        <f t="shared" si="14"/>
        <v>10.935748633920875</v>
      </c>
      <c r="AJ4">
        <f t="shared" si="15"/>
        <v>8.1005545436450923</v>
      </c>
    </row>
    <row r="5" spans="1:36" x14ac:dyDescent="0.3">
      <c r="A5">
        <v>1</v>
      </c>
      <c r="B5">
        <v>31</v>
      </c>
      <c r="C5">
        <v>0</v>
      </c>
      <c r="D5" s="1">
        <v>2.54</v>
      </c>
      <c r="E5" s="1">
        <v>6.4516</v>
      </c>
      <c r="F5">
        <v>137.87</v>
      </c>
      <c r="G5">
        <v>-27.935059962122608</v>
      </c>
      <c r="H5">
        <f t="shared" si="8"/>
        <v>6.6597650587922086</v>
      </c>
      <c r="R5" s="1">
        <f t="shared" si="0"/>
        <v>6.4516</v>
      </c>
      <c r="T5">
        <f t="shared" si="9"/>
        <v>0.39370078740157477</v>
      </c>
      <c r="U5">
        <f t="shared" si="1"/>
        <v>12.204724409448819</v>
      </c>
      <c r="V5">
        <f t="shared" si="2"/>
        <v>0</v>
      </c>
      <c r="W5">
        <f t="shared" si="3"/>
        <v>1</v>
      </c>
      <c r="X5">
        <f t="shared" si="4"/>
        <v>2.54</v>
      </c>
      <c r="Y5">
        <f t="shared" si="5"/>
        <v>54.279527559055119</v>
      </c>
      <c r="AC5">
        <f t="shared" si="6"/>
        <v>2.1461762893525682</v>
      </c>
      <c r="AE5">
        <f t="shared" si="10"/>
        <v>0.68260160285027782</v>
      </c>
      <c r="AF5">
        <f t="shared" si="11"/>
        <v>21.160649688358614</v>
      </c>
      <c r="AG5">
        <f t="shared" si="12"/>
        <v>0</v>
      </c>
      <c r="AH5">
        <f t="shared" si="13"/>
        <v>1.7338080712397057</v>
      </c>
      <c r="AI5">
        <f t="shared" si="14"/>
        <v>4.4038725009488529</v>
      </c>
      <c r="AJ5">
        <f t="shared" si="15"/>
        <v>94.11028298496781</v>
      </c>
    </row>
    <row r="6" spans="1:36" x14ac:dyDescent="0.3">
      <c r="A6">
        <v>1</v>
      </c>
      <c r="B6">
        <v>32</v>
      </c>
      <c r="C6">
        <v>1</v>
      </c>
      <c r="D6" s="1">
        <v>9.7899999999999991</v>
      </c>
      <c r="E6" s="1">
        <v>95.844099999999997</v>
      </c>
      <c r="F6">
        <v>546.5</v>
      </c>
      <c r="G6">
        <v>-2.5747070494874151</v>
      </c>
      <c r="H6">
        <f t="shared" si="8"/>
        <v>1.8914715209087372</v>
      </c>
      <c r="R6" s="1">
        <f t="shared" si="0"/>
        <v>95.844099999999983</v>
      </c>
      <c r="T6">
        <f t="shared" si="9"/>
        <v>0.10214504596527069</v>
      </c>
      <c r="U6">
        <f t="shared" si="1"/>
        <v>3.268641470888662</v>
      </c>
      <c r="V6">
        <f t="shared" si="2"/>
        <v>0.10214504596527069</v>
      </c>
      <c r="W6">
        <f t="shared" si="3"/>
        <v>1</v>
      </c>
      <c r="X6">
        <f t="shared" si="4"/>
        <v>9.7900000000000009</v>
      </c>
      <c r="Y6">
        <f t="shared" si="5"/>
        <v>55.822267620020433</v>
      </c>
      <c r="AC6">
        <f t="shared" si="6"/>
        <v>6.4820423356394654</v>
      </c>
      <c r="AE6">
        <f t="shared" si="10"/>
        <v>0.39277520902254826</v>
      </c>
      <c r="AF6">
        <f t="shared" si="11"/>
        <v>12.568806688721544</v>
      </c>
      <c r="AG6">
        <f t="shared" si="12"/>
        <v>0.39277520902254826</v>
      </c>
      <c r="AH6">
        <f t="shared" si="13"/>
        <v>3.8452692963307471</v>
      </c>
      <c r="AI6">
        <f t="shared" si="14"/>
        <v>37.645186411078015</v>
      </c>
      <c r="AJ6">
        <f t="shared" si="15"/>
        <v>214.65165173082264</v>
      </c>
    </row>
    <row r="7" spans="1:36" x14ac:dyDescent="0.3">
      <c r="A7">
        <v>1</v>
      </c>
      <c r="B7">
        <v>23</v>
      </c>
      <c r="C7">
        <v>0</v>
      </c>
      <c r="D7" s="1">
        <v>2.5</v>
      </c>
      <c r="E7" s="1">
        <v>6.25</v>
      </c>
      <c r="F7">
        <v>92</v>
      </c>
      <c r="G7">
        <v>-92.109054969127726</v>
      </c>
      <c r="H7">
        <f t="shared" si="8"/>
        <v>9.0459465102799488</v>
      </c>
      <c r="R7" s="1">
        <f t="shared" si="0"/>
        <v>6.25</v>
      </c>
      <c r="T7">
        <f t="shared" si="9"/>
        <v>0.4</v>
      </c>
      <c r="U7">
        <f t="shared" si="1"/>
        <v>9.1999999999999993</v>
      </c>
      <c r="V7">
        <f t="shared" si="2"/>
        <v>0</v>
      </c>
      <c r="W7">
        <f t="shared" si="3"/>
        <v>1</v>
      </c>
      <c r="X7">
        <f t="shared" si="4"/>
        <v>2.5</v>
      </c>
      <c r="Y7">
        <f t="shared" si="5"/>
        <v>36.799999999999997</v>
      </c>
      <c r="AC7">
        <f t="shared" si="6"/>
        <v>2.1184471351271763</v>
      </c>
      <c r="AE7">
        <f t="shared" si="10"/>
        <v>0.68705449385499306</v>
      </c>
      <c r="AF7">
        <f t="shared" si="11"/>
        <v>15.80225335866484</v>
      </c>
      <c r="AG7">
        <f t="shared" si="12"/>
        <v>0</v>
      </c>
      <c r="AH7">
        <f t="shared" si="13"/>
        <v>1.7176362346374827</v>
      </c>
      <c r="AI7">
        <f t="shared" si="14"/>
        <v>4.2940905865937067</v>
      </c>
      <c r="AJ7">
        <f t="shared" si="15"/>
        <v>63.209013434659362</v>
      </c>
    </row>
    <row r="8" spans="1:36" x14ac:dyDescent="0.3">
      <c r="A8">
        <v>1</v>
      </c>
      <c r="B8">
        <v>28</v>
      </c>
      <c r="C8">
        <v>0</v>
      </c>
      <c r="D8" s="1">
        <v>3.96</v>
      </c>
      <c r="E8" s="1">
        <v>15.6816</v>
      </c>
      <c r="F8">
        <v>40.83</v>
      </c>
      <c r="G8">
        <v>-328.57240868248761</v>
      </c>
      <c r="H8">
        <f t="shared" si="8"/>
        <v>11.589514471608361</v>
      </c>
      <c r="R8" s="1">
        <f t="shared" si="0"/>
        <v>15.6816</v>
      </c>
      <c r="T8">
        <f t="shared" si="9"/>
        <v>0.25252525252525254</v>
      </c>
      <c r="U8">
        <f t="shared" si="1"/>
        <v>7.0707070707070709</v>
      </c>
      <c r="V8">
        <f t="shared" si="2"/>
        <v>0</v>
      </c>
      <c r="W8">
        <f t="shared" si="3"/>
        <v>1</v>
      </c>
      <c r="X8">
        <f t="shared" si="4"/>
        <v>3.96</v>
      </c>
      <c r="Y8">
        <f t="shared" si="5"/>
        <v>10.310606060606061</v>
      </c>
      <c r="AC8">
        <f t="shared" si="6"/>
        <v>3.0879460891538244</v>
      </c>
      <c r="AE8">
        <f t="shared" si="10"/>
        <v>0.56906928448490401</v>
      </c>
      <c r="AF8">
        <f t="shared" si="11"/>
        <v>15.933939965577313</v>
      </c>
      <c r="AG8">
        <f t="shared" si="12"/>
        <v>0</v>
      </c>
      <c r="AH8">
        <f t="shared" si="13"/>
        <v>2.25351436656022</v>
      </c>
      <c r="AI8">
        <f t="shared" si="14"/>
        <v>8.9239168915784717</v>
      </c>
      <c r="AJ8">
        <f t="shared" si="15"/>
        <v>23.235098885518632</v>
      </c>
    </row>
    <row r="9" spans="1:36" x14ac:dyDescent="0.3">
      <c r="A9">
        <v>1</v>
      </c>
      <c r="B9">
        <v>29</v>
      </c>
      <c r="C9">
        <v>1</v>
      </c>
      <c r="D9" s="1">
        <v>2.37</v>
      </c>
      <c r="E9" s="1">
        <v>5.6169000000000002</v>
      </c>
      <c r="F9">
        <v>150.79</v>
      </c>
      <c r="G9">
        <v>-21.798467668662909</v>
      </c>
      <c r="H9">
        <f t="shared" si="8"/>
        <v>6.1636793537924968</v>
      </c>
      <c r="R9" s="1">
        <f t="shared" si="0"/>
        <v>5.6169000000000002</v>
      </c>
      <c r="T9">
        <f t="shared" si="9"/>
        <v>0.42194092827004215</v>
      </c>
      <c r="U9">
        <f t="shared" si="1"/>
        <v>12.236286919831223</v>
      </c>
      <c r="V9">
        <f t="shared" si="2"/>
        <v>0.42194092827004215</v>
      </c>
      <c r="W9">
        <f t="shared" si="3"/>
        <v>1</v>
      </c>
      <c r="X9">
        <f t="shared" si="4"/>
        <v>2.37</v>
      </c>
      <c r="Y9">
        <f t="shared" si="5"/>
        <v>63.624472573839654</v>
      </c>
      <c r="AC9">
        <f t="shared" si="6"/>
        <v>2.0277646772786162</v>
      </c>
      <c r="AE9">
        <f t="shared" si="10"/>
        <v>0.70224915162783907</v>
      </c>
      <c r="AF9">
        <f t="shared" si="11"/>
        <v>20.365225397207332</v>
      </c>
      <c r="AG9">
        <f t="shared" si="12"/>
        <v>0.70224915162783907</v>
      </c>
      <c r="AH9">
        <f t="shared" si="13"/>
        <v>1.6643304893579784</v>
      </c>
      <c r="AI9">
        <f t="shared" si="14"/>
        <v>3.9444632597784093</v>
      </c>
      <c r="AJ9">
        <f t="shared" si="15"/>
        <v>105.89214957396185</v>
      </c>
    </row>
    <row r="10" spans="1:36" x14ac:dyDescent="0.3">
      <c r="A10">
        <v>1</v>
      </c>
      <c r="B10">
        <v>37</v>
      </c>
      <c r="C10">
        <v>1</v>
      </c>
      <c r="D10" s="1">
        <v>3.8</v>
      </c>
      <c r="E10" s="1">
        <v>14.44</v>
      </c>
      <c r="F10">
        <v>777.82</v>
      </c>
      <c r="G10">
        <v>427.0884518595156</v>
      </c>
      <c r="H10">
        <f t="shared" si="8"/>
        <v>12.113982277977167</v>
      </c>
      <c r="R10" s="1">
        <f t="shared" si="0"/>
        <v>14.44</v>
      </c>
      <c r="T10">
        <f t="shared" si="9"/>
        <v>0.26315789473684209</v>
      </c>
      <c r="U10">
        <f t="shared" si="1"/>
        <v>9.7368421052631575</v>
      </c>
      <c r="V10">
        <f t="shared" si="2"/>
        <v>0.26315789473684209</v>
      </c>
      <c r="W10">
        <f t="shared" si="3"/>
        <v>1</v>
      </c>
      <c r="X10">
        <f t="shared" si="4"/>
        <v>3.8000000000000003</v>
      </c>
      <c r="Y10">
        <f t="shared" si="5"/>
        <v>204.68947368421055</v>
      </c>
      <c r="AC10">
        <f t="shared" si="6"/>
        <v>2.9853510151913056</v>
      </c>
      <c r="AE10">
        <f t="shared" si="10"/>
        <v>0.57876505180584259</v>
      </c>
      <c r="AF10">
        <f t="shared" si="11"/>
        <v>21.414306916816173</v>
      </c>
      <c r="AG10">
        <f t="shared" si="12"/>
        <v>0.57876505180584259</v>
      </c>
      <c r="AH10">
        <f t="shared" si="13"/>
        <v>2.1993071968622018</v>
      </c>
      <c r="AI10">
        <f t="shared" si="14"/>
        <v>8.3573673480763659</v>
      </c>
      <c r="AJ10">
        <f t="shared" si="15"/>
        <v>450.17503259562045</v>
      </c>
    </row>
    <row r="11" spans="1:36" x14ac:dyDescent="0.3">
      <c r="A11">
        <v>1</v>
      </c>
      <c r="B11">
        <v>28</v>
      </c>
      <c r="C11">
        <v>0</v>
      </c>
      <c r="D11" s="1">
        <v>3.2</v>
      </c>
      <c r="E11" s="1">
        <v>10.24</v>
      </c>
      <c r="F11">
        <v>52.58</v>
      </c>
      <c r="G11">
        <v>-220.32549542515915</v>
      </c>
      <c r="H11">
        <f t="shared" si="8"/>
        <v>10.790211955187853</v>
      </c>
      <c r="R11" s="1">
        <f t="shared" si="0"/>
        <v>10.240000000000002</v>
      </c>
      <c r="T11">
        <f t="shared" si="9"/>
        <v>0.3125</v>
      </c>
      <c r="U11">
        <f t="shared" si="1"/>
        <v>8.75</v>
      </c>
      <c r="V11">
        <f t="shared" si="2"/>
        <v>0</v>
      </c>
      <c r="W11">
        <f t="shared" si="3"/>
        <v>1</v>
      </c>
      <c r="X11">
        <f t="shared" si="4"/>
        <v>3.1999999999999997</v>
      </c>
      <c r="Y11">
        <f t="shared" si="5"/>
        <v>16.431249999999999</v>
      </c>
      <c r="AC11">
        <f t="shared" si="6"/>
        <v>2.5932884193277137</v>
      </c>
      <c r="AE11">
        <f t="shared" si="10"/>
        <v>0.62097567707084567</v>
      </c>
      <c r="AF11">
        <f t="shared" si="11"/>
        <v>17.38731895798368</v>
      </c>
      <c r="AG11">
        <f t="shared" si="12"/>
        <v>0</v>
      </c>
      <c r="AH11">
        <f t="shared" si="13"/>
        <v>1.9871221666267063</v>
      </c>
      <c r="AI11">
        <f t="shared" si="14"/>
        <v>6.3587909332054604</v>
      </c>
      <c r="AJ11">
        <f t="shared" si="15"/>
        <v>32.650901100385063</v>
      </c>
    </row>
    <row r="12" spans="1:36" x14ac:dyDescent="0.3">
      <c r="A12">
        <v>1</v>
      </c>
      <c r="B12">
        <v>31</v>
      </c>
      <c r="C12">
        <v>1</v>
      </c>
      <c r="D12" s="1">
        <v>3.95</v>
      </c>
      <c r="E12" s="1">
        <v>15.602499999999999</v>
      </c>
      <c r="F12">
        <v>256.66000000000003</v>
      </c>
      <c r="G12">
        <v>-130.28065506297617</v>
      </c>
      <c r="H12">
        <f t="shared" si="8"/>
        <v>9.7393820170231464</v>
      </c>
      <c r="R12" s="1">
        <f t="shared" si="0"/>
        <v>15.602500000000001</v>
      </c>
      <c r="T12">
        <f t="shared" si="9"/>
        <v>0.25316455696202528</v>
      </c>
      <c r="U12">
        <f t="shared" si="1"/>
        <v>7.8481012658227849</v>
      </c>
      <c r="V12">
        <f t="shared" si="2"/>
        <v>0.25316455696202528</v>
      </c>
      <c r="W12">
        <f t="shared" si="3"/>
        <v>1</v>
      </c>
      <c r="X12">
        <f t="shared" si="4"/>
        <v>3.9499999999999997</v>
      </c>
      <c r="Y12">
        <f t="shared" si="5"/>
        <v>64.977215189873419</v>
      </c>
      <c r="AC12">
        <f t="shared" si="6"/>
        <v>3.0815561429734473</v>
      </c>
      <c r="AE12">
        <f t="shared" si="10"/>
        <v>0.56965899286687727</v>
      </c>
      <c r="AF12">
        <f t="shared" si="11"/>
        <v>17.659428778873195</v>
      </c>
      <c r="AG12">
        <f t="shared" si="12"/>
        <v>0.56965899286687727</v>
      </c>
      <c r="AH12">
        <f t="shared" si="13"/>
        <v>2.2501530218241657</v>
      </c>
      <c r="AI12">
        <f t="shared" si="14"/>
        <v>8.8881044362054524</v>
      </c>
      <c r="AJ12">
        <f t="shared" si="15"/>
        <v>146.20867710921274</v>
      </c>
    </row>
    <row r="13" spans="1:36" x14ac:dyDescent="0.3">
      <c r="A13">
        <v>1</v>
      </c>
      <c r="B13">
        <v>29</v>
      </c>
      <c r="C13">
        <v>1</v>
      </c>
      <c r="D13" s="1">
        <v>2.4500000000000002</v>
      </c>
      <c r="E13" s="1">
        <v>6.0025000000000004</v>
      </c>
      <c r="F13">
        <v>78.87</v>
      </c>
      <c r="G13">
        <v>-106.68344671528649</v>
      </c>
      <c r="H13">
        <f t="shared" si="8"/>
        <v>9.3397320154181767</v>
      </c>
      <c r="R13" s="1">
        <f t="shared" si="0"/>
        <v>6.0025000000000013</v>
      </c>
      <c r="T13">
        <f t="shared" si="9"/>
        <v>0.4081632653061224</v>
      </c>
      <c r="U13">
        <f t="shared" si="1"/>
        <v>11.836734693877551</v>
      </c>
      <c r="V13">
        <f t="shared" si="2"/>
        <v>0.4081632653061224</v>
      </c>
      <c r="W13">
        <f t="shared" si="3"/>
        <v>1</v>
      </c>
      <c r="X13">
        <f t="shared" si="4"/>
        <v>2.4500000000000002</v>
      </c>
      <c r="Y13">
        <f t="shared" si="5"/>
        <v>32.191836734693879</v>
      </c>
      <c r="AC13">
        <f t="shared" si="6"/>
        <v>2.0836725813965553</v>
      </c>
      <c r="AE13">
        <f t="shared" si="10"/>
        <v>0.69276392080716176</v>
      </c>
      <c r="AF13">
        <f t="shared" si="11"/>
        <v>20.090153703407694</v>
      </c>
      <c r="AG13">
        <f t="shared" si="12"/>
        <v>0.69276392080716176</v>
      </c>
      <c r="AH13">
        <f t="shared" si="13"/>
        <v>1.6972716059775466</v>
      </c>
      <c r="AI13">
        <f t="shared" si="14"/>
        <v>4.1583154346449893</v>
      </c>
      <c r="AJ13">
        <f t="shared" si="15"/>
        <v>54.638290434060856</v>
      </c>
    </row>
    <row r="14" spans="1:36" x14ac:dyDescent="0.3">
      <c r="A14">
        <v>1</v>
      </c>
      <c r="B14">
        <v>35</v>
      </c>
      <c r="C14">
        <v>1</v>
      </c>
      <c r="D14" s="1">
        <v>1.91</v>
      </c>
      <c r="E14" s="1">
        <v>3.6480999999999999</v>
      </c>
      <c r="F14">
        <v>42.62</v>
      </c>
      <c r="G14">
        <v>-33.203737830675372</v>
      </c>
      <c r="H14">
        <f t="shared" si="8"/>
        <v>7.0053249096930088</v>
      </c>
      <c r="R14" s="1">
        <f t="shared" si="0"/>
        <v>3.6480999999999999</v>
      </c>
      <c r="T14">
        <f t="shared" si="9"/>
        <v>0.52356020942408377</v>
      </c>
      <c r="U14">
        <f t="shared" si="1"/>
        <v>18.324607329842934</v>
      </c>
      <c r="V14">
        <f t="shared" si="2"/>
        <v>0.52356020942408377</v>
      </c>
      <c r="W14">
        <f t="shared" si="3"/>
        <v>1</v>
      </c>
      <c r="X14">
        <f t="shared" si="4"/>
        <v>1.91</v>
      </c>
      <c r="Y14">
        <f t="shared" si="5"/>
        <v>22.31413612565445</v>
      </c>
      <c r="AC14">
        <f t="shared" si="6"/>
        <v>1.6991836247811598</v>
      </c>
      <c r="AE14">
        <f t="shared" si="10"/>
        <v>0.76714921143907078</v>
      </c>
      <c r="AF14">
        <f t="shared" si="11"/>
        <v>26.850222400367475</v>
      </c>
      <c r="AG14">
        <f t="shared" si="12"/>
        <v>0.76714921143907078</v>
      </c>
      <c r="AH14">
        <f t="shared" si="13"/>
        <v>1.465254993848625</v>
      </c>
      <c r="AI14">
        <f t="shared" si="14"/>
        <v>2.7986370382508738</v>
      </c>
      <c r="AJ14">
        <f t="shared" si="15"/>
        <v>32.695899391533196</v>
      </c>
    </row>
    <row r="15" spans="1:36" x14ac:dyDescent="0.3">
      <c r="A15">
        <v>1</v>
      </c>
      <c r="B15">
        <v>41</v>
      </c>
      <c r="C15">
        <v>1</v>
      </c>
      <c r="D15" s="1">
        <v>3.2</v>
      </c>
      <c r="E15" s="1">
        <v>10.24</v>
      </c>
      <c r="F15">
        <v>335.43</v>
      </c>
      <c r="G15">
        <v>74.647178675556574</v>
      </c>
      <c r="H15">
        <f t="shared" si="8"/>
        <v>8.6255454584791895</v>
      </c>
      <c r="R15" s="1">
        <f t="shared" si="0"/>
        <v>10.240000000000002</v>
      </c>
      <c r="T15">
        <f t="shared" si="9"/>
        <v>0.3125</v>
      </c>
      <c r="U15">
        <f t="shared" si="1"/>
        <v>12.8125</v>
      </c>
      <c r="V15">
        <f t="shared" si="2"/>
        <v>0.3125</v>
      </c>
      <c r="W15">
        <f t="shared" si="3"/>
        <v>1</v>
      </c>
      <c r="X15">
        <f t="shared" si="4"/>
        <v>3.1999999999999997</v>
      </c>
      <c r="Y15">
        <f t="shared" si="5"/>
        <v>104.82187499999999</v>
      </c>
      <c r="AC15">
        <f t="shared" si="6"/>
        <v>2.5932884193277137</v>
      </c>
      <c r="AE15">
        <f t="shared" si="10"/>
        <v>0.62097567707084567</v>
      </c>
      <c r="AF15">
        <f t="shared" si="11"/>
        <v>25.460002759904672</v>
      </c>
      <c r="AG15">
        <f t="shared" si="12"/>
        <v>0.62097567707084567</v>
      </c>
      <c r="AH15">
        <f t="shared" si="13"/>
        <v>1.9871221666267063</v>
      </c>
      <c r="AI15">
        <f t="shared" si="14"/>
        <v>6.3587909332054604</v>
      </c>
      <c r="AJ15">
        <f t="shared" si="15"/>
        <v>208.29387135987378</v>
      </c>
    </row>
    <row r="16" spans="1:36" x14ac:dyDescent="0.3">
      <c r="A16">
        <v>1</v>
      </c>
      <c r="B16">
        <v>40</v>
      </c>
      <c r="C16">
        <v>1</v>
      </c>
      <c r="D16" s="1">
        <v>4</v>
      </c>
      <c r="E16" s="1">
        <v>16</v>
      </c>
      <c r="F16">
        <v>248.72</v>
      </c>
      <c r="G16">
        <v>-116.24043451406069</v>
      </c>
      <c r="H16">
        <f t="shared" si="8"/>
        <v>9.5113215146639138</v>
      </c>
      <c r="R16" s="1">
        <f t="shared" si="0"/>
        <v>16</v>
      </c>
      <c r="T16">
        <f t="shared" si="9"/>
        <v>0.25</v>
      </c>
      <c r="U16">
        <f t="shared" si="1"/>
        <v>10</v>
      </c>
      <c r="V16">
        <f t="shared" si="2"/>
        <v>0.25</v>
      </c>
      <c r="W16">
        <f t="shared" si="3"/>
        <v>1</v>
      </c>
      <c r="X16">
        <f t="shared" si="4"/>
        <v>4</v>
      </c>
      <c r="Y16">
        <f t="shared" si="5"/>
        <v>62.18</v>
      </c>
      <c r="AC16">
        <f t="shared" si="6"/>
        <v>3.1134768028667406</v>
      </c>
      <c r="AE16">
        <f t="shared" si="10"/>
        <v>0.56673127896608444</v>
      </c>
      <c r="AF16">
        <f t="shared" si="11"/>
        <v>22.66925115864338</v>
      </c>
      <c r="AG16">
        <f t="shared" si="12"/>
        <v>0.56673127896608444</v>
      </c>
      <c r="AH16">
        <f t="shared" si="13"/>
        <v>2.2669251158643378</v>
      </c>
      <c r="AI16">
        <f t="shared" si="14"/>
        <v>9.067700463457351</v>
      </c>
      <c r="AJ16">
        <f t="shared" si="15"/>
        <v>140.95740370444452</v>
      </c>
    </row>
    <row r="17" spans="1:36" x14ac:dyDescent="0.3">
      <c r="A17">
        <v>1</v>
      </c>
      <c r="B17">
        <v>40</v>
      </c>
      <c r="C17">
        <v>1</v>
      </c>
      <c r="D17" s="1">
        <v>10</v>
      </c>
      <c r="E17" s="1">
        <v>100</v>
      </c>
      <c r="F17">
        <v>548.03</v>
      </c>
      <c r="G17">
        <v>36.72231429606768</v>
      </c>
      <c r="H17">
        <f t="shared" si="8"/>
        <v>7.2067691785166126</v>
      </c>
      <c r="R17" s="1">
        <f t="shared" si="0"/>
        <v>100</v>
      </c>
      <c r="T17">
        <f t="shared" si="9"/>
        <v>0.1</v>
      </c>
      <c r="U17">
        <f t="shared" si="1"/>
        <v>4</v>
      </c>
      <c r="V17">
        <f t="shared" si="2"/>
        <v>0.1</v>
      </c>
      <c r="W17">
        <f t="shared" si="3"/>
        <v>1</v>
      </c>
      <c r="X17">
        <f t="shared" si="4"/>
        <v>10</v>
      </c>
      <c r="Y17">
        <f t="shared" si="5"/>
        <v>54.802999999999997</v>
      </c>
      <c r="AC17">
        <f t="shared" si="6"/>
        <v>6.5957360133179685</v>
      </c>
      <c r="AE17">
        <f t="shared" si="10"/>
        <v>0.38937527202183597</v>
      </c>
      <c r="AF17">
        <f t="shared" si="11"/>
        <v>15.575010880873441</v>
      </c>
      <c r="AG17">
        <f t="shared" si="12"/>
        <v>0.38937527202183597</v>
      </c>
      <c r="AH17">
        <f t="shared" si="13"/>
        <v>3.8937527202183602</v>
      </c>
      <c r="AI17">
        <f t="shared" si="14"/>
        <v>38.937527202183603</v>
      </c>
      <c r="AJ17">
        <f t="shared" si="15"/>
        <v>213.38933032612678</v>
      </c>
    </row>
    <row r="18" spans="1:36" x14ac:dyDescent="0.3">
      <c r="A18">
        <v>1</v>
      </c>
      <c r="B18">
        <v>35</v>
      </c>
      <c r="C18">
        <v>1</v>
      </c>
      <c r="D18" s="1">
        <v>2.35</v>
      </c>
      <c r="E18" s="1">
        <v>5.5225</v>
      </c>
      <c r="F18">
        <v>43.34</v>
      </c>
      <c r="G18">
        <v>-107.48634499248664</v>
      </c>
      <c r="H18">
        <f t="shared" si="8"/>
        <v>9.354727632347732</v>
      </c>
      <c r="J18" s="2" t="s">
        <v>19</v>
      </c>
      <c r="K18" s="2"/>
      <c r="L18" s="2"/>
      <c r="M18" s="2"/>
      <c r="N18" s="2"/>
      <c r="O18" s="2"/>
      <c r="R18" s="1">
        <f t="shared" si="0"/>
        <v>5.5225000000000009</v>
      </c>
      <c r="T18">
        <f t="shared" si="9"/>
        <v>0.42553191489361702</v>
      </c>
      <c r="U18">
        <f t="shared" si="1"/>
        <v>14.893617021276595</v>
      </c>
      <c r="V18">
        <f t="shared" si="2"/>
        <v>0.42553191489361702</v>
      </c>
      <c r="W18">
        <f t="shared" si="3"/>
        <v>1</v>
      </c>
      <c r="X18">
        <f t="shared" si="4"/>
        <v>2.35</v>
      </c>
      <c r="Y18">
        <f t="shared" si="5"/>
        <v>18.442553191489363</v>
      </c>
      <c r="AC18">
        <f t="shared" si="6"/>
        <v>2.0137347681781836</v>
      </c>
      <c r="AE18">
        <f t="shared" si="10"/>
        <v>0.7046912285574678</v>
      </c>
      <c r="AF18">
        <f t="shared" si="11"/>
        <v>24.664192999511371</v>
      </c>
      <c r="AG18">
        <f t="shared" si="12"/>
        <v>0.7046912285574678</v>
      </c>
      <c r="AH18">
        <f t="shared" si="13"/>
        <v>1.6560243871100493</v>
      </c>
      <c r="AI18">
        <f t="shared" si="14"/>
        <v>3.891657309708616</v>
      </c>
      <c r="AJ18">
        <f t="shared" si="15"/>
        <v>30.541317845680656</v>
      </c>
    </row>
    <row r="19" spans="1:36" x14ac:dyDescent="0.3">
      <c r="A19">
        <v>1</v>
      </c>
      <c r="B19">
        <v>34</v>
      </c>
      <c r="C19">
        <v>1</v>
      </c>
      <c r="D19" s="1">
        <v>2</v>
      </c>
      <c r="E19" s="1">
        <v>4</v>
      </c>
      <c r="F19">
        <v>218.52</v>
      </c>
      <c r="G19">
        <v>123.80060516602651</v>
      </c>
      <c r="H19">
        <f t="shared" si="8"/>
        <v>9.6373444969880264</v>
      </c>
      <c r="J19" s="2"/>
      <c r="K19" s="2"/>
      <c r="L19" s="2"/>
      <c r="M19" s="2"/>
      <c r="N19" s="2"/>
      <c r="O19" s="2"/>
      <c r="R19" s="1">
        <f t="shared" si="0"/>
        <v>4</v>
      </c>
      <c r="T19">
        <f t="shared" si="9"/>
        <v>0.5</v>
      </c>
      <c r="U19">
        <f t="shared" si="1"/>
        <v>17</v>
      </c>
      <c r="V19">
        <f t="shared" si="2"/>
        <v>0.5</v>
      </c>
      <c r="W19">
        <f t="shared" si="3"/>
        <v>1</v>
      </c>
      <c r="X19">
        <f t="shared" si="4"/>
        <v>2</v>
      </c>
      <c r="Y19">
        <f t="shared" si="5"/>
        <v>109.26</v>
      </c>
      <c r="AC19">
        <f t="shared" si="6"/>
        <v>1.7645046905199036</v>
      </c>
      <c r="AE19">
        <f t="shared" si="10"/>
        <v>0.752815567696421</v>
      </c>
      <c r="AF19">
        <f t="shared" si="11"/>
        <v>25.595729301678311</v>
      </c>
      <c r="AG19">
        <f t="shared" si="12"/>
        <v>0.752815567696421</v>
      </c>
      <c r="AH19">
        <f t="shared" si="13"/>
        <v>1.505631135392842</v>
      </c>
      <c r="AI19">
        <f t="shared" si="14"/>
        <v>3.011262270785684</v>
      </c>
      <c r="AJ19">
        <f t="shared" si="15"/>
        <v>164.5052578530219</v>
      </c>
    </row>
    <row r="20" spans="1:36" x14ac:dyDescent="0.3">
      <c r="A20">
        <v>1</v>
      </c>
      <c r="B20">
        <v>36</v>
      </c>
      <c r="C20">
        <v>0</v>
      </c>
      <c r="D20" s="1">
        <v>4</v>
      </c>
      <c r="E20" s="1">
        <v>16</v>
      </c>
      <c r="F20">
        <v>170.64</v>
      </c>
      <c r="G20">
        <v>-178.70678227552889</v>
      </c>
      <c r="H20">
        <f t="shared" si="8"/>
        <v>10.371492749723343</v>
      </c>
      <c r="R20" s="1">
        <f t="shared" si="0"/>
        <v>16</v>
      </c>
      <c r="T20">
        <f t="shared" si="9"/>
        <v>0.25</v>
      </c>
      <c r="U20">
        <f t="shared" si="1"/>
        <v>9</v>
      </c>
      <c r="V20">
        <f t="shared" si="2"/>
        <v>0</v>
      </c>
      <c r="W20">
        <f t="shared" si="3"/>
        <v>1</v>
      </c>
      <c r="X20">
        <f t="shared" si="4"/>
        <v>4</v>
      </c>
      <c r="Y20">
        <f t="shared" si="5"/>
        <v>42.66</v>
      </c>
      <c r="AC20">
        <f t="shared" si="6"/>
        <v>3.1134768028667406</v>
      </c>
      <c r="AE20">
        <f t="shared" si="10"/>
        <v>0.56673127896608444</v>
      </c>
      <c r="AF20">
        <f t="shared" si="11"/>
        <v>20.402326042779041</v>
      </c>
      <c r="AG20">
        <f t="shared" si="12"/>
        <v>0</v>
      </c>
      <c r="AH20">
        <f t="shared" si="13"/>
        <v>2.2669251158643378</v>
      </c>
      <c r="AI20">
        <f t="shared" si="14"/>
        <v>9.067700463457351</v>
      </c>
      <c r="AJ20">
        <f t="shared" si="15"/>
        <v>96.707025442772647</v>
      </c>
    </row>
    <row r="21" spans="1:36" x14ac:dyDescent="0.3">
      <c r="A21">
        <v>1</v>
      </c>
      <c r="B21">
        <v>43</v>
      </c>
      <c r="C21">
        <v>1</v>
      </c>
      <c r="D21" s="1">
        <v>5.14</v>
      </c>
      <c r="E21" s="1">
        <v>26.419599999999999</v>
      </c>
      <c r="F21">
        <v>37.58</v>
      </c>
      <c r="G21">
        <v>-429.02948560910039</v>
      </c>
      <c r="H21">
        <f t="shared" si="8"/>
        <v>12.123051295179385</v>
      </c>
      <c r="R21" s="1">
        <f t="shared" si="0"/>
        <v>26.419599999999996</v>
      </c>
      <c r="T21">
        <f t="shared" si="9"/>
        <v>0.19455252918287938</v>
      </c>
      <c r="U21">
        <f t="shared" si="1"/>
        <v>8.3657587548638137</v>
      </c>
      <c r="V21">
        <f t="shared" si="2"/>
        <v>0.19455252918287938</v>
      </c>
      <c r="W21">
        <f t="shared" si="3"/>
        <v>1</v>
      </c>
      <c r="X21">
        <f t="shared" si="4"/>
        <v>5.1400000000000006</v>
      </c>
      <c r="Y21">
        <f t="shared" si="5"/>
        <v>7.3112840466926068</v>
      </c>
      <c r="AC21">
        <f t="shared" si="6"/>
        <v>3.8235428909916354</v>
      </c>
      <c r="AE21">
        <f t="shared" si="10"/>
        <v>0.5114074105160058</v>
      </c>
      <c r="AF21">
        <f t="shared" si="11"/>
        <v>21.99051865218825</v>
      </c>
      <c r="AG21">
        <f t="shared" si="12"/>
        <v>0.5114074105160058</v>
      </c>
      <c r="AH21">
        <f t="shared" si="13"/>
        <v>2.6286340900522696</v>
      </c>
      <c r="AI21">
        <f t="shared" si="14"/>
        <v>13.511179222868666</v>
      </c>
      <c r="AJ21">
        <f t="shared" si="15"/>
        <v>19.218690487191495</v>
      </c>
    </row>
    <row r="22" spans="1:36" x14ac:dyDescent="0.3">
      <c r="A22">
        <v>1</v>
      </c>
      <c r="B22">
        <v>30</v>
      </c>
      <c r="C22">
        <v>0</v>
      </c>
      <c r="D22" s="1">
        <v>4.51</v>
      </c>
      <c r="E22" s="1">
        <v>20.3401</v>
      </c>
      <c r="F22">
        <v>502.2</v>
      </c>
      <c r="G22">
        <v>79.933153134066572</v>
      </c>
      <c r="H22">
        <f t="shared" si="8"/>
        <v>8.7623813991065749</v>
      </c>
      <c r="J22" t="s">
        <v>5</v>
      </c>
      <c r="P22" t="s">
        <v>8</v>
      </c>
      <c r="R22" s="1">
        <f t="shared" si="0"/>
        <v>20.3401</v>
      </c>
      <c r="T22">
        <f t="shared" si="9"/>
        <v>0.22172949002217296</v>
      </c>
      <c r="U22">
        <f t="shared" si="1"/>
        <v>6.6518847006651889</v>
      </c>
      <c r="V22">
        <f t="shared" si="2"/>
        <v>0</v>
      </c>
      <c r="W22">
        <f t="shared" si="3"/>
        <v>1</v>
      </c>
      <c r="X22">
        <f t="shared" si="4"/>
        <v>4.51</v>
      </c>
      <c r="Y22">
        <f t="shared" si="5"/>
        <v>111.35254988913526</v>
      </c>
      <c r="AC22">
        <f t="shared" si="6"/>
        <v>3.4351270927369368</v>
      </c>
      <c r="AE22">
        <f t="shared" si="10"/>
        <v>0.53954614655137267</v>
      </c>
      <c r="AF22">
        <f t="shared" si="11"/>
        <v>16.186384396541179</v>
      </c>
      <c r="AG22">
        <f t="shared" si="12"/>
        <v>0</v>
      </c>
      <c r="AH22">
        <f t="shared" si="13"/>
        <v>2.4333531209466908</v>
      </c>
      <c r="AI22">
        <f t="shared" si="14"/>
        <v>10.974422575469575</v>
      </c>
      <c r="AJ22">
        <f t="shared" si="15"/>
        <v>270.96007479809936</v>
      </c>
    </row>
    <row r="23" spans="1:36" x14ac:dyDescent="0.3">
      <c r="A23">
        <v>1</v>
      </c>
      <c r="B23">
        <v>22</v>
      </c>
      <c r="C23">
        <v>0</v>
      </c>
      <c r="D23" s="1">
        <v>1.5</v>
      </c>
      <c r="E23" s="1">
        <v>2.25</v>
      </c>
      <c r="F23">
        <v>73.180000000000007</v>
      </c>
      <c r="G23">
        <v>60.348781301674336</v>
      </c>
      <c r="H23">
        <f t="shared" si="8"/>
        <v>8.2002815069965784</v>
      </c>
      <c r="J23">
        <f t="array" ref="J23:N27">LINEST(F2:F73,B2:E73,1,1)</f>
        <v>-14.996844177685098</v>
      </c>
      <c r="K23">
        <v>234.34702701923666</v>
      </c>
      <c r="L23">
        <v>27.940908389308408</v>
      </c>
      <c r="M23">
        <v>-3.081814037694163</v>
      </c>
      <c r="N23">
        <v>-237.1465136014663</v>
      </c>
      <c r="O23">
        <v>5</v>
      </c>
      <c r="P23">
        <f>INDEX(J$23:N$23,1,O23)</f>
        <v>-237.1465136014663</v>
      </c>
      <c r="R23" s="1">
        <f t="shared" si="0"/>
        <v>2.25</v>
      </c>
      <c r="T23">
        <f t="shared" si="9"/>
        <v>0.66666666666666663</v>
      </c>
      <c r="U23">
        <f t="shared" si="1"/>
        <v>14.666666666666666</v>
      </c>
      <c r="V23">
        <f t="shared" si="2"/>
        <v>0</v>
      </c>
      <c r="W23">
        <f t="shared" si="3"/>
        <v>1</v>
      </c>
      <c r="X23">
        <f t="shared" si="4"/>
        <v>1.5</v>
      </c>
      <c r="Y23">
        <f t="shared" si="5"/>
        <v>48.786666666666669</v>
      </c>
      <c r="AC23">
        <f t="shared" si="6"/>
        <v>1.3940074663536586</v>
      </c>
      <c r="AE23">
        <f t="shared" si="10"/>
        <v>0.84696887343708438</v>
      </c>
      <c r="AF23">
        <f t="shared" si="11"/>
        <v>18.633315215615855</v>
      </c>
      <c r="AG23">
        <f t="shared" si="12"/>
        <v>0</v>
      </c>
      <c r="AH23">
        <f t="shared" si="13"/>
        <v>1.2704533101556266</v>
      </c>
      <c r="AI23">
        <f t="shared" si="14"/>
        <v>1.9056799652334397</v>
      </c>
      <c r="AJ23">
        <f t="shared" si="15"/>
        <v>61.98118215812584</v>
      </c>
    </row>
    <row r="24" spans="1:36" x14ac:dyDescent="0.3">
      <c r="A24">
        <v>1</v>
      </c>
      <c r="B24">
        <v>40</v>
      </c>
      <c r="C24">
        <v>1</v>
      </c>
      <c r="D24" s="1">
        <v>5.5</v>
      </c>
      <c r="E24" s="1">
        <v>30.25</v>
      </c>
      <c r="F24">
        <v>1532.77</v>
      </c>
      <c r="G24">
        <v>1029.9940544890972</v>
      </c>
      <c r="H24">
        <f t="shared" si="8"/>
        <v>13.874616617732679</v>
      </c>
      <c r="J24">
        <v>7.4693369534265077</v>
      </c>
      <c r="K24">
        <v>80.365950353321395</v>
      </c>
      <c r="L24">
        <v>82.922323572995239</v>
      </c>
      <c r="M24">
        <v>5.5147165338267952</v>
      </c>
      <c r="N24">
        <v>199.3516648503753</v>
      </c>
      <c r="O24">
        <v>4</v>
      </c>
      <c r="P24">
        <f t="shared" ref="P24:P27" si="16">INDEX(J$23:N$23,1,O24)</f>
        <v>-3.081814037694163</v>
      </c>
      <c r="R24" s="1">
        <f t="shared" si="0"/>
        <v>30.25</v>
      </c>
      <c r="T24">
        <f t="shared" si="9"/>
        <v>0.18181818181818182</v>
      </c>
      <c r="U24">
        <f t="shared" si="1"/>
        <v>7.2727272727272725</v>
      </c>
      <c r="V24">
        <f t="shared" si="2"/>
        <v>0.18181818181818182</v>
      </c>
      <c r="W24">
        <f t="shared" si="3"/>
        <v>1</v>
      </c>
      <c r="X24">
        <f t="shared" si="4"/>
        <v>5.5</v>
      </c>
      <c r="Y24">
        <f t="shared" si="5"/>
        <v>278.68545454545455</v>
      </c>
      <c r="AC24">
        <f t="shared" si="6"/>
        <v>4.0415872091460274</v>
      </c>
      <c r="AE24">
        <f t="shared" si="10"/>
        <v>0.49742089294392544</v>
      </c>
      <c r="AF24">
        <f t="shared" si="11"/>
        <v>19.896835717757018</v>
      </c>
      <c r="AG24">
        <f t="shared" si="12"/>
        <v>0.49742089294392544</v>
      </c>
      <c r="AH24">
        <f t="shared" si="13"/>
        <v>2.7358149111915901</v>
      </c>
      <c r="AI24">
        <f t="shared" si="14"/>
        <v>15.046982011553744</v>
      </c>
      <c r="AJ24">
        <f t="shared" si="15"/>
        <v>762.43182207766063</v>
      </c>
    </row>
    <row r="25" spans="1:36" x14ac:dyDescent="0.3">
      <c r="A25">
        <v>1</v>
      </c>
      <c r="B25">
        <v>22</v>
      </c>
      <c r="C25">
        <v>0</v>
      </c>
      <c r="D25" s="1">
        <v>2.0299999999999998</v>
      </c>
      <c r="E25" s="1">
        <v>4.1208999999999998</v>
      </c>
      <c r="F25">
        <v>42.69</v>
      </c>
      <c r="G25">
        <v>-66.287547246489993</v>
      </c>
      <c r="H25">
        <f t="shared" si="8"/>
        <v>8.3880041104282324</v>
      </c>
      <c r="J25">
        <v>0.24357791682194049</v>
      </c>
      <c r="K25">
        <v>284.75079529338262</v>
      </c>
      <c r="L25" t="e">
        <v>#N/A</v>
      </c>
      <c r="M25" t="e">
        <v>#N/A</v>
      </c>
      <c r="N25" t="e">
        <v>#N/A</v>
      </c>
      <c r="O25">
        <v>3</v>
      </c>
      <c r="P25">
        <f t="shared" si="16"/>
        <v>27.940908389308408</v>
      </c>
      <c r="R25" s="1">
        <f t="shared" si="0"/>
        <v>4.1208999999999989</v>
      </c>
      <c r="T25">
        <f t="shared" si="9"/>
        <v>0.49261083743842371</v>
      </c>
      <c r="U25">
        <f t="shared" si="1"/>
        <v>10.837438423645322</v>
      </c>
      <c r="V25">
        <f t="shared" si="2"/>
        <v>0</v>
      </c>
      <c r="W25">
        <f t="shared" si="3"/>
        <v>1</v>
      </c>
      <c r="X25">
        <f t="shared" si="4"/>
        <v>2.0300000000000002</v>
      </c>
      <c r="Y25">
        <f t="shared" si="5"/>
        <v>21.029556650246306</v>
      </c>
      <c r="AC25">
        <f t="shared" si="6"/>
        <v>1.7861593776640303</v>
      </c>
      <c r="AE25">
        <f t="shared" si="10"/>
        <v>0.74823823341675222</v>
      </c>
      <c r="AF25">
        <f t="shared" si="11"/>
        <v>16.461241135168549</v>
      </c>
      <c r="AG25">
        <f t="shared" si="12"/>
        <v>0</v>
      </c>
      <c r="AH25">
        <f t="shared" si="13"/>
        <v>1.5189236138360067</v>
      </c>
      <c r="AI25">
        <f t="shared" si="14"/>
        <v>3.0834149360870939</v>
      </c>
      <c r="AJ25">
        <f t="shared" si="15"/>
        <v>31.942290184561148</v>
      </c>
    </row>
    <row r="26" spans="1:36" x14ac:dyDescent="0.3">
      <c r="A26">
        <v>1</v>
      </c>
      <c r="B26">
        <v>29</v>
      </c>
      <c r="C26">
        <v>0</v>
      </c>
      <c r="D26" s="1">
        <v>3.2</v>
      </c>
      <c r="E26" s="1">
        <v>10.24</v>
      </c>
      <c r="F26">
        <v>417.83</v>
      </c>
      <c r="G26">
        <v>148.00631861253498</v>
      </c>
      <c r="H26">
        <f t="shared" si="8"/>
        <v>9.9945099323614404</v>
      </c>
      <c r="J26">
        <v>5.3937215709329047</v>
      </c>
      <c r="K26">
        <v>67</v>
      </c>
      <c r="L26" t="e">
        <v>#N/A</v>
      </c>
      <c r="M26" t="e">
        <v>#N/A</v>
      </c>
      <c r="N26" t="e">
        <v>#N/A</v>
      </c>
      <c r="O26">
        <v>2</v>
      </c>
      <c r="P26">
        <f t="shared" si="16"/>
        <v>234.34702701923666</v>
      </c>
      <c r="R26" s="1">
        <f t="shared" si="0"/>
        <v>10.240000000000002</v>
      </c>
      <c r="T26">
        <f t="shared" si="9"/>
        <v>0.3125</v>
      </c>
      <c r="U26">
        <f t="shared" si="1"/>
        <v>9.0625</v>
      </c>
      <c r="V26">
        <f t="shared" si="2"/>
        <v>0</v>
      </c>
      <c r="W26">
        <f t="shared" si="3"/>
        <v>1</v>
      </c>
      <c r="X26">
        <f t="shared" si="4"/>
        <v>3.1999999999999997</v>
      </c>
      <c r="Y26">
        <f t="shared" si="5"/>
        <v>130.57187499999998</v>
      </c>
      <c r="AC26">
        <f t="shared" si="6"/>
        <v>2.5932884193277137</v>
      </c>
      <c r="AE26">
        <f t="shared" si="10"/>
        <v>0.62097567707084567</v>
      </c>
      <c r="AF26">
        <f t="shared" si="11"/>
        <v>18.008294635054526</v>
      </c>
      <c r="AG26">
        <f t="shared" si="12"/>
        <v>0</v>
      </c>
      <c r="AH26">
        <f t="shared" si="13"/>
        <v>1.9871221666267063</v>
      </c>
      <c r="AI26">
        <f t="shared" si="14"/>
        <v>6.3587909332054604</v>
      </c>
      <c r="AJ26">
        <f t="shared" si="15"/>
        <v>259.46226715051142</v>
      </c>
    </row>
    <row r="27" spans="1:36" x14ac:dyDescent="0.3">
      <c r="A27">
        <v>1</v>
      </c>
      <c r="B27">
        <v>21</v>
      </c>
      <c r="C27">
        <v>1</v>
      </c>
      <c r="D27" s="1">
        <v>2.4700000000000002</v>
      </c>
      <c r="E27" s="1">
        <v>6.1009000000000002</v>
      </c>
      <c r="F27">
        <v>552.72</v>
      </c>
      <c r="G27">
        <v>339.30078990985976</v>
      </c>
      <c r="H27">
        <f t="shared" si="8"/>
        <v>11.653773999689655</v>
      </c>
      <c r="J27">
        <v>1749356.8372331718</v>
      </c>
      <c r="K27">
        <v>5432562.0331543302</v>
      </c>
      <c r="L27" t="e">
        <v>#N/A</v>
      </c>
      <c r="M27" t="e">
        <v>#N/A</v>
      </c>
      <c r="N27" t="e">
        <v>#N/A</v>
      </c>
      <c r="O27">
        <v>1</v>
      </c>
      <c r="P27">
        <f t="shared" si="16"/>
        <v>-14.996844177685098</v>
      </c>
      <c r="R27" s="1">
        <f t="shared" si="0"/>
        <v>6.1009000000000011</v>
      </c>
      <c r="T27">
        <f t="shared" si="9"/>
        <v>0.40485829959514169</v>
      </c>
      <c r="U27">
        <f t="shared" si="1"/>
        <v>8.5020242914979747</v>
      </c>
      <c r="V27">
        <f t="shared" si="2"/>
        <v>0.40485829959514169</v>
      </c>
      <c r="W27">
        <f t="shared" si="3"/>
        <v>1</v>
      </c>
      <c r="X27">
        <f t="shared" si="4"/>
        <v>2.4699999999999998</v>
      </c>
      <c r="Y27">
        <f t="shared" si="5"/>
        <v>223.77327935222672</v>
      </c>
      <c r="AC27">
        <f t="shared" si="6"/>
        <v>2.0975976517543837</v>
      </c>
      <c r="AE27">
        <f t="shared" si="10"/>
        <v>0.69046060731517356</v>
      </c>
      <c r="AF27">
        <f t="shared" si="11"/>
        <v>14.499672753618643</v>
      </c>
      <c r="AG27">
        <f t="shared" si="12"/>
        <v>0.69046060731517356</v>
      </c>
      <c r="AH27">
        <f t="shared" si="13"/>
        <v>1.7054377000684786</v>
      </c>
      <c r="AI27">
        <f t="shared" si="14"/>
        <v>4.2124311191691426</v>
      </c>
      <c r="AJ27">
        <f t="shared" si="15"/>
        <v>381.6313868752427</v>
      </c>
    </row>
    <row r="28" spans="1:36" x14ac:dyDescent="0.3">
      <c r="A28">
        <v>1</v>
      </c>
      <c r="B28">
        <v>24</v>
      </c>
      <c r="C28">
        <v>0</v>
      </c>
      <c r="D28" s="1">
        <v>3</v>
      </c>
      <c r="E28" s="1">
        <v>9</v>
      </c>
      <c r="F28">
        <v>222.54</v>
      </c>
      <c r="G28">
        <v>-34.419432952417964</v>
      </c>
      <c r="H28">
        <f t="shared" si="8"/>
        <v>7.0772426325689386</v>
      </c>
      <c r="R28" s="1">
        <f t="shared" si="0"/>
        <v>9</v>
      </c>
      <c r="T28">
        <f t="shared" si="9"/>
        <v>0.33333333333333331</v>
      </c>
      <c r="U28">
        <f t="shared" si="1"/>
        <v>8</v>
      </c>
      <c r="V28">
        <f t="shared" si="2"/>
        <v>0</v>
      </c>
      <c r="W28">
        <f t="shared" si="3"/>
        <v>1</v>
      </c>
      <c r="X28">
        <f t="shared" si="4"/>
        <v>3</v>
      </c>
      <c r="Y28">
        <f t="shared" si="5"/>
        <v>74.179999999999993</v>
      </c>
      <c r="AC28">
        <f t="shared" si="6"/>
        <v>2.4597327130007973</v>
      </c>
      <c r="AE28">
        <f t="shared" si="10"/>
        <v>0.63761135327773677</v>
      </c>
      <c r="AF28">
        <f t="shared" si="11"/>
        <v>15.302672478665682</v>
      </c>
      <c r="AG28">
        <f t="shared" si="12"/>
        <v>0</v>
      </c>
      <c r="AH28">
        <f t="shared" si="13"/>
        <v>1.9128340598332103</v>
      </c>
      <c r="AI28">
        <f t="shared" si="14"/>
        <v>5.7385021794996307</v>
      </c>
      <c r="AJ28">
        <f t="shared" si="15"/>
        <v>141.89403055842752</v>
      </c>
    </row>
    <row r="29" spans="1:36" x14ac:dyDescent="0.3">
      <c r="A29">
        <v>1</v>
      </c>
      <c r="B29">
        <v>43</v>
      </c>
      <c r="C29">
        <v>1</v>
      </c>
      <c r="D29" s="1">
        <v>3.54</v>
      </c>
      <c r="E29" s="1">
        <v>12.531599999999999</v>
      </c>
      <c r="F29">
        <v>541.29999999999995</v>
      </c>
      <c r="G29">
        <v>241.3695856819877</v>
      </c>
      <c r="H29">
        <f t="shared" si="8"/>
        <v>10.972658618700979</v>
      </c>
      <c r="R29" s="1">
        <f t="shared" si="0"/>
        <v>12.531600000000001</v>
      </c>
      <c r="T29">
        <f t="shared" si="9"/>
        <v>0.2824858757062147</v>
      </c>
      <c r="U29">
        <f t="shared" si="1"/>
        <v>12.146892655367232</v>
      </c>
      <c r="V29">
        <f t="shared" si="2"/>
        <v>0.2824858757062147</v>
      </c>
      <c r="W29">
        <f t="shared" si="3"/>
        <v>1</v>
      </c>
      <c r="X29">
        <f t="shared" si="4"/>
        <v>3.5399999999999996</v>
      </c>
      <c r="Y29">
        <f t="shared" si="5"/>
        <v>152.90960451977401</v>
      </c>
      <c r="AC29">
        <f t="shared" si="6"/>
        <v>2.8169439456323375</v>
      </c>
      <c r="AE29">
        <f t="shared" si="10"/>
        <v>0.59581426580154528</v>
      </c>
      <c r="AF29">
        <f t="shared" si="11"/>
        <v>25.62001342946645</v>
      </c>
      <c r="AG29">
        <f t="shared" si="12"/>
        <v>0.59581426580154528</v>
      </c>
      <c r="AH29">
        <f t="shared" si="13"/>
        <v>2.1091825009374703</v>
      </c>
      <c r="AI29">
        <f t="shared" si="14"/>
        <v>7.4665060533186454</v>
      </c>
      <c r="AJ29">
        <f t="shared" si="15"/>
        <v>322.51426207837648</v>
      </c>
    </row>
    <row r="30" spans="1:36" x14ac:dyDescent="0.3">
      <c r="A30">
        <v>1</v>
      </c>
      <c r="B30">
        <v>37</v>
      </c>
      <c r="C30">
        <v>1</v>
      </c>
      <c r="D30" s="1">
        <v>5.7</v>
      </c>
      <c r="E30" s="1">
        <v>32.49</v>
      </c>
      <c r="F30">
        <v>568.77</v>
      </c>
      <c r="G30">
        <v>43.472137930181816</v>
      </c>
      <c r="H30">
        <f t="shared" si="8"/>
        <v>7.5442404510600616</v>
      </c>
      <c r="J30" t="s">
        <v>31</v>
      </c>
      <c r="R30" s="1">
        <f t="shared" si="0"/>
        <v>32.49</v>
      </c>
      <c r="T30">
        <f t="shared" si="9"/>
        <v>0.17543859649122806</v>
      </c>
      <c r="U30">
        <f t="shared" si="1"/>
        <v>6.4912280701754383</v>
      </c>
      <c r="V30">
        <f t="shared" si="2"/>
        <v>0.17543859649122806</v>
      </c>
      <c r="W30">
        <f t="shared" si="3"/>
        <v>1</v>
      </c>
      <c r="X30">
        <f t="shared" si="4"/>
        <v>5.7</v>
      </c>
      <c r="Y30">
        <f t="shared" si="5"/>
        <v>99.784210526315789</v>
      </c>
      <c r="AC30">
        <f t="shared" si="6"/>
        <v>4.1616016048631552</v>
      </c>
      <c r="AE30">
        <f t="shared" si="10"/>
        <v>0.49019598391275021</v>
      </c>
      <c r="AF30">
        <f t="shared" si="11"/>
        <v>18.13725140477176</v>
      </c>
      <c r="AG30">
        <f t="shared" si="12"/>
        <v>0.49019598391275021</v>
      </c>
      <c r="AH30">
        <f t="shared" si="13"/>
        <v>2.7941171083026766</v>
      </c>
      <c r="AI30">
        <f t="shared" si="14"/>
        <v>15.926467517325255</v>
      </c>
      <c r="AJ30">
        <f t="shared" si="15"/>
        <v>278.80876977005494</v>
      </c>
    </row>
    <row r="31" spans="1:36" x14ac:dyDescent="0.3">
      <c r="A31">
        <v>1</v>
      </c>
      <c r="B31">
        <v>27</v>
      </c>
      <c r="C31">
        <v>0</v>
      </c>
      <c r="D31" s="1">
        <v>3.5</v>
      </c>
      <c r="E31" s="1">
        <v>12.25</v>
      </c>
      <c r="F31">
        <v>344.47</v>
      </c>
      <c r="G31">
        <v>28.322239228522903</v>
      </c>
      <c r="H31">
        <f t="shared" si="8"/>
        <v>6.6872946690070414</v>
      </c>
      <c r="J31">
        <v>2</v>
      </c>
      <c r="R31" s="1">
        <f t="shared" si="0"/>
        <v>12.25</v>
      </c>
      <c r="T31">
        <f t="shared" si="9"/>
        <v>0.2857142857142857</v>
      </c>
      <c r="U31">
        <f t="shared" si="1"/>
        <v>7.7142857142857144</v>
      </c>
      <c r="V31">
        <f t="shared" si="2"/>
        <v>0</v>
      </c>
      <c r="W31">
        <f t="shared" si="3"/>
        <v>1</v>
      </c>
      <c r="X31">
        <f t="shared" si="4"/>
        <v>3.5</v>
      </c>
      <c r="Y31">
        <f t="shared" si="5"/>
        <v>98.42</v>
      </c>
      <c r="AC31">
        <f t="shared" si="6"/>
        <v>2.7908401515077275</v>
      </c>
      <c r="AE31">
        <f t="shared" si="10"/>
        <v>0.59859421966243787</v>
      </c>
      <c r="AF31">
        <f t="shared" si="11"/>
        <v>16.162043930885822</v>
      </c>
      <c r="AG31">
        <f t="shared" si="12"/>
        <v>0</v>
      </c>
      <c r="AH31">
        <f t="shared" si="13"/>
        <v>2.0950797688185325</v>
      </c>
      <c r="AI31">
        <f t="shared" si="14"/>
        <v>7.3327791908648638</v>
      </c>
      <c r="AJ31">
        <f t="shared" si="15"/>
        <v>206.19775084711998</v>
      </c>
    </row>
    <row r="32" spans="1:36" x14ac:dyDescent="0.3">
      <c r="A32">
        <v>1</v>
      </c>
      <c r="B32">
        <v>28</v>
      </c>
      <c r="C32">
        <v>1</v>
      </c>
      <c r="D32" s="1">
        <v>4.5999999999999996</v>
      </c>
      <c r="E32" s="1">
        <v>21.16</v>
      </c>
      <c r="F32">
        <v>405.35</v>
      </c>
      <c r="G32">
        <v>-59.816703221077319</v>
      </c>
      <c r="H32">
        <f t="shared" si="8"/>
        <v>8.1825698800655395</v>
      </c>
      <c r="R32" s="1">
        <f t="shared" si="0"/>
        <v>21.159999999999997</v>
      </c>
      <c r="T32">
        <f t="shared" si="9"/>
        <v>0.21739130434782611</v>
      </c>
      <c r="U32">
        <f t="shared" si="1"/>
        <v>6.0869565217391308</v>
      </c>
      <c r="V32">
        <f t="shared" si="2"/>
        <v>0.21739130434782611</v>
      </c>
      <c r="W32">
        <f t="shared" si="3"/>
        <v>1</v>
      </c>
      <c r="X32">
        <f t="shared" si="4"/>
        <v>4.6000000000000005</v>
      </c>
      <c r="Y32">
        <f t="shared" si="5"/>
        <v>88.119565217391312</v>
      </c>
      <c r="AC32">
        <f t="shared" si="6"/>
        <v>3.4911872690298331</v>
      </c>
      <c r="AE32">
        <f t="shared" si="10"/>
        <v>0.53519670057572921</v>
      </c>
      <c r="AF32">
        <f t="shared" si="11"/>
        <v>14.985507616120419</v>
      </c>
      <c r="AG32">
        <f t="shared" si="12"/>
        <v>0.53519670057572921</v>
      </c>
      <c r="AH32">
        <f t="shared" si="13"/>
        <v>2.4619048226483544</v>
      </c>
      <c r="AI32">
        <f t="shared" si="14"/>
        <v>11.324762184182431</v>
      </c>
      <c r="AJ32">
        <f t="shared" si="15"/>
        <v>216.94198257837186</v>
      </c>
    </row>
    <row r="33" spans="1:36" x14ac:dyDescent="0.3">
      <c r="A33">
        <v>1</v>
      </c>
      <c r="B33">
        <v>26</v>
      </c>
      <c r="C33">
        <v>1</v>
      </c>
      <c r="D33" s="1">
        <v>3</v>
      </c>
      <c r="E33" s="1">
        <v>9</v>
      </c>
      <c r="F33">
        <v>310.94</v>
      </c>
      <c r="G33">
        <v>32.203286733662026</v>
      </c>
      <c r="H33">
        <f t="shared" si="8"/>
        <v>6.9441370396305961</v>
      </c>
      <c r="J33" t="s">
        <v>18</v>
      </c>
      <c r="R33" s="1">
        <f t="shared" si="0"/>
        <v>9</v>
      </c>
      <c r="T33">
        <f t="shared" si="9"/>
        <v>0.33333333333333331</v>
      </c>
      <c r="U33">
        <f t="shared" si="1"/>
        <v>8.6666666666666661</v>
      </c>
      <c r="V33">
        <f t="shared" si="2"/>
        <v>0.33333333333333331</v>
      </c>
      <c r="W33">
        <f t="shared" si="3"/>
        <v>1</v>
      </c>
      <c r="X33">
        <f t="shared" si="4"/>
        <v>3</v>
      </c>
      <c r="Y33">
        <f t="shared" si="5"/>
        <v>103.64666666666666</v>
      </c>
      <c r="AC33">
        <f t="shared" si="6"/>
        <v>2.4597327130007973</v>
      </c>
      <c r="AE33">
        <f t="shared" si="10"/>
        <v>0.63761135327773677</v>
      </c>
      <c r="AF33">
        <f t="shared" si="11"/>
        <v>16.577895185221156</v>
      </c>
      <c r="AG33">
        <f t="shared" si="12"/>
        <v>0.63761135327773677</v>
      </c>
      <c r="AH33">
        <f t="shared" si="13"/>
        <v>1.9128340598332103</v>
      </c>
      <c r="AI33">
        <f t="shared" si="14"/>
        <v>5.7385021794996307</v>
      </c>
      <c r="AJ33">
        <f t="shared" si="15"/>
        <v>198.25887418817945</v>
      </c>
    </row>
    <row r="34" spans="1:36" x14ac:dyDescent="0.3">
      <c r="A34">
        <v>1</v>
      </c>
      <c r="B34">
        <v>23</v>
      </c>
      <c r="C34">
        <v>0</v>
      </c>
      <c r="D34" s="1">
        <v>2.59</v>
      </c>
      <c r="E34" s="1">
        <v>6.7081</v>
      </c>
      <c r="F34">
        <v>53.65</v>
      </c>
      <c r="G34">
        <v>-144.68023308306149</v>
      </c>
      <c r="H34">
        <f t="shared" si="8"/>
        <v>9.9490520362147077</v>
      </c>
      <c r="J34">
        <f t="array" ref="J34:N38">LINEST(yw,Xw,0,1)</f>
        <v>-7.2492898728885979</v>
      </c>
      <c r="K34">
        <v>158.4269775240441</v>
      </c>
      <c r="L34">
        <v>60.448773693634536</v>
      </c>
      <c r="M34">
        <v>-2.6941851610979275</v>
      </c>
      <c r="N34">
        <v>-114.10886935014956</v>
      </c>
      <c r="O34">
        <v>5</v>
      </c>
      <c r="P34">
        <f>INDEX(J$34:N$34,1,O34)</f>
        <v>-114.10886935014956</v>
      </c>
      <c r="R34" s="1">
        <f t="shared" ref="R34:R65" si="17">D34^alpha</f>
        <v>6.7080999999999991</v>
      </c>
      <c r="T34">
        <f t="shared" si="9"/>
        <v>0.38610038610038611</v>
      </c>
      <c r="U34">
        <f t="shared" ref="U34:U65" si="18">B34/SQRT($R34)</f>
        <v>8.8803088803088812</v>
      </c>
      <c r="V34">
        <f t="shared" ref="V34:V65" si="19">C34/SQRT($R34)</f>
        <v>0</v>
      </c>
      <c r="W34">
        <f t="shared" ref="W34:W65" si="20">D34/SQRT($R34)</f>
        <v>1</v>
      </c>
      <c r="X34">
        <f t="shared" ref="X34:X65" si="21">E34/SQRT($R34)</f>
        <v>2.5900000000000003</v>
      </c>
      <c r="Y34">
        <f t="shared" ref="Y34:Y65" si="22">F34/SQRT($R34)</f>
        <v>20.714285714285715</v>
      </c>
      <c r="AC34">
        <f t="shared" ref="AC34:AC65" si="23">Reddito^J$43</f>
        <v>2.1807270679327564</v>
      </c>
      <c r="AE34">
        <f t="shared" si="10"/>
        <v>0.67717254647894676</v>
      </c>
      <c r="AF34">
        <f t="shared" si="11"/>
        <v>15.574968569015777</v>
      </c>
      <c r="AG34">
        <f t="shared" si="12"/>
        <v>0</v>
      </c>
      <c r="AH34">
        <f t="shared" si="13"/>
        <v>1.7538768953804722</v>
      </c>
      <c r="AI34">
        <f t="shared" si="14"/>
        <v>4.542541159035423</v>
      </c>
      <c r="AJ34">
        <f t="shared" si="15"/>
        <v>36.330307118595492</v>
      </c>
    </row>
    <row r="35" spans="1:36" x14ac:dyDescent="0.3">
      <c r="A35">
        <v>1</v>
      </c>
      <c r="B35">
        <v>30</v>
      </c>
      <c r="C35">
        <v>0</v>
      </c>
      <c r="D35" s="1">
        <v>1.51</v>
      </c>
      <c r="E35" s="1">
        <v>2.2801</v>
      </c>
      <c r="F35">
        <v>63.92</v>
      </c>
      <c r="G35">
        <v>73.8512283427836</v>
      </c>
      <c r="H35">
        <f t="shared" si="8"/>
        <v>8.6041052835625838</v>
      </c>
      <c r="J35">
        <v>9.7243373208692301</v>
      </c>
      <c r="K35">
        <v>76.391154314544849</v>
      </c>
      <c r="L35">
        <v>58.550887525107314</v>
      </c>
      <c r="M35">
        <v>3.8073063064859425</v>
      </c>
      <c r="N35">
        <v>139.6874964566378</v>
      </c>
      <c r="O35">
        <v>4</v>
      </c>
      <c r="P35">
        <f t="shared" ref="P35:P38" si="24">INDEX(J$34:N$34,1,O35)</f>
        <v>-2.6941851610979275</v>
      </c>
      <c r="R35" s="1">
        <f t="shared" si="17"/>
        <v>2.2801</v>
      </c>
      <c r="T35">
        <f t="shared" si="9"/>
        <v>0.66225165562913912</v>
      </c>
      <c r="U35">
        <f t="shared" si="18"/>
        <v>19.867549668874172</v>
      </c>
      <c r="V35">
        <f t="shared" si="19"/>
        <v>0</v>
      </c>
      <c r="W35">
        <f t="shared" si="20"/>
        <v>1</v>
      </c>
      <c r="X35">
        <f t="shared" si="21"/>
        <v>1.51</v>
      </c>
      <c r="Y35">
        <f t="shared" si="22"/>
        <v>42.331125827814567</v>
      </c>
      <c r="AC35">
        <f t="shared" si="23"/>
        <v>1.4016166188020132</v>
      </c>
      <c r="AE35">
        <f t="shared" si="10"/>
        <v>0.8446667153982943</v>
      </c>
      <c r="AF35">
        <f t="shared" si="11"/>
        <v>25.340001461948827</v>
      </c>
      <c r="AG35">
        <f t="shared" si="12"/>
        <v>0</v>
      </c>
      <c r="AH35">
        <f t="shared" si="13"/>
        <v>1.2754467402514245</v>
      </c>
      <c r="AI35">
        <f t="shared" si="14"/>
        <v>1.9259245777796508</v>
      </c>
      <c r="AJ35">
        <f t="shared" si="15"/>
        <v>53.991096448258972</v>
      </c>
    </row>
    <row r="36" spans="1:36" x14ac:dyDescent="0.3">
      <c r="A36">
        <v>1</v>
      </c>
      <c r="B36">
        <v>30</v>
      </c>
      <c r="C36">
        <v>0</v>
      </c>
      <c r="D36" s="1">
        <v>1.85</v>
      </c>
      <c r="E36" s="1">
        <v>3.4224999999999999</v>
      </c>
      <c r="F36">
        <v>165.85</v>
      </c>
      <c r="G36">
        <v>113.2356339448306</v>
      </c>
      <c r="H36">
        <f t="shared" si="8"/>
        <v>9.4589418074647931</v>
      </c>
      <c r="J36">
        <v>0.54529303735813139</v>
      </c>
      <c r="K36">
        <v>70.098384667281437</v>
      </c>
      <c r="L36" t="e">
        <v>#N/A</v>
      </c>
      <c r="M36" t="e">
        <v>#N/A</v>
      </c>
      <c r="N36" t="e">
        <v>#N/A</v>
      </c>
      <c r="O36">
        <v>3</v>
      </c>
      <c r="P36">
        <f t="shared" si="24"/>
        <v>60.448773693634536</v>
      </c>
      <c r="R36" s="1">
        <f t="shared" si="17"/>
        <v>3.4225000000000003</v>
      </c>
      <c r="T36">
        <f t="shared" si="9"/>
        <v>0.54054054054054046</v>
      </c>
      <c r="U36">
        <f t="shared" si="18"/>
        <v>16.216216216216214</v>
      </c>
      <c r="V36">
        <f t="shared" si="19"/>
        <v>0</v>
      </c>
      <c r="W36">
        <f t="shared" si="20"/>
        <v>1</v>
      </c>
      <c r="X36">
        <f t="shared" si="21"/>
        <v>1.8499999999999999</v>
      </c>
      <c r="Y36">
        <f t="shared" si="22"/>
        <v>89.648648648648646</v>
      </c>
      <c r="AC36">
        <f t="shared" si="23"/>
        <v>1.6553277001768274</v>
      </c>
      <c r="AE36">
        <f t="shared" si="10"/>
        <v>0.77724512848780603</v>
      </c>
      <c r="AF36">
        <f t="shared" si="11"/>
        <v>23.317353854634181</v>
      </c>
      <c r="AG36">
        <f t="shared" si="12"/>
        <v>0</v>
      </c>
      <c r="AH36">
        <f t="shared" si="13"/>
        <v>1.4379034877024413</v>
      </c>
      <c r="AI36">
        <f t="shared" si="14"/>
        <v>2.6601214522495162</v>
      </c>
      <c r="AJ36">
        <f t="shared" si="15"/>
        <v>128.90610455970264</v>
      </c>
    </row>
    <row r="37" spans="1:36" x14ac:dyDescent="0.3">
      <c r="A37">
        <v>1</v>
      </c>
      <c r="B37">
        <v>38</v>
      </c>
      <c r="C37">
        <v>0</v>
      </c>
      <c r="D37" s="1">
        <v>2.6</v>
      </c>
      <c r="E37" s="1">
        <v>6.76</v>
      </c>
      <c r="F37">
        <v>9.58</v>
      </c>
      <c r="G37">
        <v>-144.08815657501961</v>
      </c>
      <c r="H37">
        <f t="shared" si="8"/>
        <v>9.9408506213932384</v>
      </c>
      <c r="J37">
        <v>16.069528951449037</v>
      </c>
      <c r="K37">
        <v>67</v>
      </c>
      <c r="L37" t="e">
        <v>#N/A</v>
      </c>
      <c r="M37" t="e">
        <v>#N/A</v>
      </c>
      <c r="N37" t="e">
        <v>#N/A</v>
      </c>
      <c r="O37">
        <v>2</v>
      </c>
      <c r="P37">
        <f t="shared" si="24"/>
        <v>158.4269775240441</v>
      </c>
      <c r="R37" s="1">
        <f t="shared" si="17"/>
        <v>6.7600000000000007</v>
      </c>
      <c r="T37">
        <f t="shared" si="9"/>
        <v>0.38461538461538458</v>
      </c>
      <c r="U37">
        <f t="shared" si="18"/>
        <v>14.615384615384615</v>
      </c>
      <c r="V37">
        <f t="shared" si="19"/>
        <v>0</v>
      </c>
      <c r="W37">
        <f t="shared" si="20"/>
        <v>1</v>
      </c>
      <c r="X37">
        <f t="shared" si="21"/>
        <v>2.5999999999999996</v>
      </c>
      <c r="Y37">
        <f t="shared" si="22"/>
        <v>3.6846153846153844</v>
      </c>
      <c r="AC37">
        <f t="shared" si="23"/>
        <v>2.1876226940323522</v>
      </c>
      <c r="AE37">
        <f t="shared" si="10"/>
        <v>0.67610444313886875</v>
      </c>
      <c r="AF37">
        <f t="shared" si="11"/>
        <v>25.691968839277013</v>
      </c>
      <c r="AG37">
        <f t="shared" si="12"/>
        <v>0</v>
      </c>
      <c r="AH37">
        <f t="shared" si="13"/>
        <v>1.7578715521610588</v>
      </c>
      <c r="AI37">
        <f t="shared" si="14"/>
        <v>4.570466035618753</v>
      </c>
      <c r="AJ37">
        <f t="shared" si="15"/>
        <v>6.4770805652703629</v>
      </c>
    </row>
    <row r="38" spans="1:36" x14ac:dyDescent="0.3">
      <c r="A38">
        <v>1</v>
      </c>
      <c r="B38">
        <v>36</v>
      </c>
      <c r="C38">
        <v>0</v>
      </c>
      <c r="D38" s="1">
        <v>2</v>
      </c>
      <c r="E38" s="1">
        <v>4</v>
      </c>
      <c r="F38">
        <v>319.49</v>
      </c>
      <c r="G38">
        <v>258.87514163072319</v>
      </c>
      <c r="H38">
        <f t="shared" si="8"/>
        <v>11.112691733632825</v>
      </c>
      <c r="J38">
        <v>394810.9337204445</v>
      </c>
      <c r="K38">
        <v>329223.49670846452</v>
      </c>
      <c r="L38" t="e">
        <v>#N/A</v>
      </c>
      <c r="M38" t="e">
        <v>#N/A</v>
      </c>
      <c r="N38" t="e">
        <v>#N/A</v>
      </c>
      <c r="O38">
        <v>1</v>
      </c>
      <c r="P38">
        <f t="shared" si="24"/>
        <v>-7.2492898728885979</v>
      </c>
      <c r="R38" s="1">
        <f t="shared" si="17"/>
        <v>4</v>
      </c>
      <c r="T38">
        <f t="shared" si="9"/>
        <v>0.5</v>
      </c>
      <c r="U38">
        <f t="shared" si="18"/>
        <v>18</v>
      </c>
      <c r="V38">
        <f t="shared" si="19"/>
        <v>0</v>
      </c>
      <c r="W38">
        <f t="shared" si="20"/>
        <v>1</v>
      </c>
      <c r="X38">
        <f t="shared" si="21"/>
        <v>2</v>
      </c>
      <c r="Y38">
        <f t="shared" si="22"/>
        <v>159.745</v>
      </c>
      <c r="AC38">
        <f t="shared" si="23"/>
        <v>1.7645046905199036</v>
      </c>
      <c r="AE38">
        <f t="shared" si="10"/>
        <v>0.752815567696421</v>
      </c>
      <c r="AF38">
        <f t="shared" si="11"/>
        <v>27.101360437071154</v>
      </c>
      <c r="AG38">
        <f t="shared" si="12"/>
        <v>0</v>
      </c>
      <c r="AH38">
        <f t="shared" si="13"/>
        <v>1.505631135392842</v>
      </c>
      <c r="AI38">
        <f t="shared" si="14"/>
        <v>3.011262270785684</v>
      </c>
      <c r="AJ38">
        <f t="shared" si="15"/>
        <v>240.51704572332955</v>
      </c>
    </row>
    <row r="39" spans="1:36" x14ac:dyDescent="0.3">
      <c r="A39">
        <v>1</v>
      </c>
      <c r="B39">
        <v>26</v>
      </c>
      <c r="C39">
        <v>0</v>
      </c>
      <c r="D39" s="1">
        <v>2.35</v>
      </c>
      <c r="E39" s="1">
        <v>5.5225</v>
      </c>
      <c r="F39">
        <v>83.08</v>
      </c>
      <c r="G39">
        <v>-67.541762942425706</v>
      </c>
      <c r="H39">
        <f t="shared" si="8"/>
        <v>8.4254922336287237</v>
      </c>
      <c r="R39" s="1">
        <f t="shared" si="17"/>
        <v>5.5225000000000009</v>
      </c>
      <c r="T39">
        <f t="shared" si="9"/>
        <v>0.42553191489361702</v>
      </c>
      <c r="U39">
        <f t="shared" si="18"/>
        <v>11.063829787234042</v>
      </c>
      <c r="V39">
        <f t="shared" si="19"/>
        <v>0</v>
      </c>
      <c r="W39">
        <f t="shared" si="20"/>
        <v>1</v>
      </c>
      <c r="X39">
        <f t="shared" si="21"/>
        <v>2.35</v>
      </c>
      <c r="Y39">
        <f t="shared" si="22"/>
        <v>35.353191489361699</v>
      </c>
      <c r="AC39">
        <f t="shared" si="23"/>
        <v>2.0137347681781836</v>
      </c>
      <c r="AE39">
        <f t="shared" si="10"/>
        <v>0.7046912285574678</v>
      </c>
      <c r="AF39">
        <f t="shared" si="11"/>
        <v>18.321971942494162</v>
      </c>
      <c r="AG39">
        <f t="shared" si="12"/>
        <v>0</v>
      </c>
      <c r="AH39">
        <f t="shared" si="13"/>
        <v>1.6560243871100493</v>
      </c>
      <c r="AI39">
        <f t="shared" si="14"/>
        <v>3.891657309708616</v>
      </c>
      <c r="AJ39">
        <f t="shared" si="15"/>
        <v>58.545747268554422</v>
      </c>
    </row>
    <row r="40" spans="1:36" x14ac:dyDescent="0.3">
      <c r="A40">
        <v>1</v>
      </c>
      <c r="B40">
        <v>28</v>
      </c>
      <c r="C40">
        <v>1</v>
      </c>
      <c r="D40" s="1">
        <v>7</v>
      </c>
      <c r="E40" s="1">
        <v>49</v>
      </c>
      <c r="F40">
        <v>644.83000000000004</v>
      </c>
      <c r="G40">
        <v>34.742573839507827</v>
      </c>
      <c r="H40">
        <f t="shared" si="8"/>
        <v>7.0959316934259409</v>
      </c>
      <c r="R40" s="1">
        <f t="shared" si="17"/>
        <v>49</v>
      </c>
      <c r="T40">
        <f t="shared" si="9"/>
        <v>0.14285714285714285</v>
      </c>
      <c r="U40">
        <f t="shared" si="18"/>
        <v>4</v>
      </c>
      <c r="V40">
        <f t="shared" si="19"/>
        <v>0.14285714285714285</v>
      </c>
      <c r="W40">
        <f t="shared" si="20"/>
        <v>1</v>
      </c>
      <c r="X40">
        <f t="shared" si="21"/>
        <v>7</v>
      </c>
      <c r="Y40">
        <f t="shared" si="22"/>
        <v>92.118571428571428</v>
      </c>
      <c r="AC40">
        <f t="shared" si="23"/>
        <v>4.9244505378266634</v>
      </c>
      <c r="AE40">
        <f t="shared" si="10"/>
        <v>0.45063104729497427</v>
      </c>
      <c r="AF40">
        <f t="shared" si="11"/>
        <v>12.61766932425928</v>
      </c>
      <c r="AG40">
        <f t="shared" si="12"/>
        <v>0.45063104729497427</v>
      </c>
      <c r="AH40">
        <f t="shared" si="13"/>
        <v>3.15441733106482</v>
      </c>
      <c r="AI40">
        <f t="shared" si="14"/>
        <v>22.08092131745374</v>
      </c>
      <c r="AJ40">
        <f t="shared" si="15"/>
        <v>290.58041822721827</v>
      </c>
    </row>
    <row r="41" spans="1:36" x14ac:dyDescent="0.3">
      <c r="A41">
        <v>1</v>
      </c>
      <c r="B41">
        <v>24</v>
      </c>
      <c r="C41">
        <v>0</v>
      </c>
      <c r="D41" s="1">
        <v>2</v>
      </c>
      <c r="E41" s="1">
        <v>4</v>
      </c>
      <c r="F41">
        <v>93.2</v>
      </c>
      <c r="G41">
        <v>-4.3966268216067448</v>
      </c>
      <c r="H41">
        <f t="shared" si="8"/>
        <v>2.9616752309180701</v>
      </c>
      <c r="R41" s="1">
        <f t="shared" si="17"/>
        <v>4</v>
      </c>
      <c r="T41">
        <f t="shared" si="9"/>
        <v>0.5</v>
      </c>
      <c r="U41">
        <f t="shared" si="18"/>
        <v>12</v>
      </c>
      <c r="V41">
        <f t="shared" si="19"/>
        <v>0</v>
      </c>
      <c r="W41">
        <f t="shared" si="20"/>
        <v>1</v>
      </c>
      <c r="X41">
        <f t="shared" si="21"/>
        <v>2</v>
      </c>
      <c r="Y41">
        <f t="shared" si="22"/>
        <v>46.6</v>
      </c>
      <c r="AC41">
        <f t="shared" si="23"/>
        <v>1.7645046905199036</v>
      </c>
      <c r="AE41">
        <f t="shared" si="10"/>
        <v>0.752815567696421</v>
      </c>
      <c r="AF41">
        <f t="shared" si="11"/>
        <v>18.067573624714104</v>
      </c>
      <c r="AG41">
        <f t="shared" si="12"/>
        <v>0</v>
      </c>
      <c r="AH41">
        <f t="shared" si="13"/>
        <v>1.505631135392842</v>
      </c>
      <c r="AI41">
        <f t="shared" si="14"/>
        <v>3.011262270785684</v>
      </c>
      <c r="AJ41">
        <f t="shared" si="15"/>
        <v>70.162410909306431</v>
      </c>
    </row>
    <row r="42" spans="1:36" x14ac:dyDescent="0.3">
      <c r="A42">
        <v>1</v>
      </c>
      <c r="B42">
        <v>21</v>
      </c>
      <c r="C42">
        <v>0</v>
      </c>
      <c r="D42" s="1">
        <v>1.7</v>
      </c>
      <c r="E42" s="1">
        <v>2.89</v>
      </c>
      <c r="F42">
        <v>105.04</v>
      </c>
      <c r="G42">
        <v>51.855542133851394</v>
      </c>
      <c r="H42">
        <f t="shared" si="8"/>
        <v>7.8969236335817063</v>
      </c>
      <c r="J42" t="s">
        <v>9</v>
      </c>
      <c r="R42" s="1">
        <f t="shared" si="17"/>
        <v>2.8899999999999997</v>
      </c>
      <c r="T42">
        <f t="shared" si="9"/>
        <v>0.58823529411764708</v>
      </c>
      <c r="U42">
        <f t="shared" si="18"/>
        <v>12.352941176470589</v>
      </c>
      <c r="V42">
        <f t="shared" si="19"/>
        <v>0</v>
      </c>
      <c r="W42">
        <f t="shared" si="20"/>
        <v>1</v>
      </c>
      <c r="X42">
        <f t="shared" si="21"/>
        <v>1.7000000000000002</v>
      </c>
      <c r="Y42">
        <f t="shared" si="22"/>
        <v>61.788235294117655</v>
      </c>
      <c r="AC42">
        <f t="shared" si="23"/>
        <v>1.5445370687374136</v>
      </c>
      <c r="AE42">
        <f t="shared" si="10"/>
        <v>0.80463854342228769</v>
      </c>
      <c r="AF42">
        <f t="shared" si="11"/>
        <v>16.897409411868043</v>
      </c>
      <c r="AG42">
        <f t="shared" si="12"/>
        <v>0</v>
      </c>
      <c r="AH42">
        <f t="shared" si="13"/>
        <v>1.3678855238178891</v>
      </c>
      <c r="AI42">
        <f t="shared" si="14"/>
        <v>2.3254053904904115</v>
      </c>
      <c r="AJ42">
        <f t="shared" si="15"/>
        <v>84.519232601077107</v>
      </c>
    </row>
    <row r="43" spans="1:36" x14ac:dyDescent="0.3">
      <c r="A43">
        <v>1</v>
      </c>
      <c r="B43">
        <v>24</v>
      </c>
      <c r="C43">
        <v>0</v>
      </c>
      <c r="D43" s="1">
        <v>2.8</v>
      </c>
      <c r="E43" s="1">
        <v>7.84</v>
      </c>
      <c r="F43">
        <v>34.130000000000003</v>
      </c>
      <c r="G43">
        <v>-193.35636679468527</v>
      </c>
      <c r="H43">
        <f t="shared" si="8"/>
        <v>10.529069892738233</v>
      </c>
      <c r="J43">
        <f t="array" ref="J43:K47">LINEST(H2:H73,LN(Reddito),1,1)</f>
        <v>0.81926326518752091</v>
      </c>
      <c r="K43">
        <v>8.156698666145255</v>
      </c>
      <c r="R43" s="1">
        <f t="shared" si="17"/>
        <v>7.839999999999999</v>
      </c>
      <c r="T43">
        <f t="shared" si="9"/>
        <v>0.35714285714285715</v>
      </c>
      <c r="U43">
        <f t="shared" si="18"/>
        <v>8.5714285714285712</v>
      </c>
      <c r="V43">
        <f t="shared" si="19"/>
        <v>0</v>
      </c>
      <c r="W43">
        <f t="shared" si="20"/>
        <v>1</v>
      </c>
      <c r="X43">
        <f t="shared" si="21"/>
        <v>2.8000000000000003</v>
      </c>
      <c r="Y43">
        <f t="shared" si="22"/>
        <v>12.189285714285717</v>
      </c>
      <c r="AC43">
        <f t="shared" si="23"/>
        <v>2.3245567265623714</v>
      </c>
      <c r="AE43">
        <f t="shared" si="10"/>
        <v>0.65588836304166975</v>
      </c>
      <c r="AF43">
        <f t="shared" si="11"/>
        <v>15.741320713000073</v>
      </c>
      <c r="AG43">
        <f t="shared" si="12"/>
        <v>0</v>
      </c>
      <c r="AH43">
        <f t="shared" si="13"/>
        <v>1.8364874165166751</v>
      </c>
      <c r="AI43">
        <f t="shared" si="14"/>
        <v>5.1421647662466903</v>
      </c>
      <c r="AJ43">
        <f t="shared" si="15"/>
        <v>22.385469830612191</v>
      </c>
    </row>
    <row r="44" spans="1:36" x14ac:dyDescent="0.3">
      <c r="A44">
        <v>1</v>
      </c>
      <c r="B44">
        <v>26</v>
      </c>
      <c r="C44">
        <v>0</v>
      </c>
      <c r="D44" s="1">
        <v>2.4</v>
      </c>
      <c r="E44" s="1">
        <v>5.76</v>
      </c>
      <c r="F44">
        <v>41.19</v>
      </c>
      <c r="G44">
        <v>-117.58736380118722</v>
      </c>
      <c r="H44">
        <f t="shared" si="8"/>
        <v>9.5343631580422255</v>
      </c>
      <c r="J44">
        <v>0.62787107450993263</v>
      </c>
      <c r="K44">
        <v>0.76223102756112771</v>
      </c>
      <c r="R44" s="1">
        <f t="shared" si="17"/>
        <v>5.76</v>
      </c>
      <c r="T44">
        <f t="shared" si="9"/>
        <v>0.41666666666666669</v>
      </c>
      <c r="U44">
        <f t="shared" si="18"/>
        <v>10.833333333333334</v>
      </c>
      <c r="V44">
        <f t="shared" si="19"/>
        <v>0</v>
      </c>
      <c r="W44">
        <f t="shared" si="20"/>
        <v>1</v>
      </c>
      <c r="X44">
        <f t="shared" si="21"/>
        <v>2.4</v>
      </c>
      <c r="Y44">
        <f t="shared" si="22"/>
        <v>17.162500000000001</v>
      </c>
      <c r="AC44">
        <f t="shared" si="23"/>
        <v>2.0487695149657816</v>
      </c>
      <c r="AE44">
        <f t="shared" si="10"/>
        <v>0.69864000189302344</v>
      </c>
      <c r="AF44">
        <f t="shared" si="11"/>
        <v>18.164640049218612</v>
      </c>
      <c r="AG44">
        <f t="shared" si="12"/>
        <v>0</v>
      </c>
      <c r="AH44">
        <f t="shared" si="13"/>
        <v>1.6767360045432562</v>
      </c>
      <c r="AI44">
        <f t="shared" si="14"/>
        <v>4.0241664109038151</v>
      </c>
      <c r="AJ44">
        <f t="shared" si="15"/>
        <v>28.776981677973634</v>
      </c>
    </row>
    <row r="45" spans="1:36" x14ac:dyDescent="0.3">
      <c r="A45">
        <v>1</v>
      </c>
      <c r="B45">
        <v>33</v>
      </c>
      <c r="C45">
        <v>0</v>
      </c>
      <c r="D45" s="1">
        <v>3</v>
      </c>
      <c r="E45" s="1">
        <v>9</v>
      </c>
      <c r="F45">
        <v>169.89</v>
      </c>
      <c r="G45">
        <v>-59.333106613170457</v>
      </c>
      <c r="H45">
        <f t="shared" si="8"/>
        <v>8.1663348809806688</v>
      </c>
      <c r="J45">
        <v>2.3744950329940478E-2</v>
      </c>
      <c r="K45">
        <v>2.2268920706175725</v>
      </c>
      <c r="R45" s="1">
        <f t="shared" si="17"/>
        <v>9</v>
      </c>
      <c r="T45">
        <f t="shared" si="9"/>
        <v>0.33333333333333331</v>
      </c>
      <c r="U45">
        <f t="shared" si="18"/>
        <v>11</v>
      </c>
      <c r="V45">
        <f t="shared" si="19"/>
        <v>0</v>
      </c>
      <c r="W45">
        <f t="shared" si="20"/>
        <v>1</v>
      </c>
      <c r="X45">
        <f t="shared" si="21"/>
        <v>3</v>
      </c>
      <c r="Y45">
        <f t="shared" si="22"/>
        <v>56.629999999999995</v>
      </c>
      <c r="AC45">
        <f t="shared" si="23"/>
        <v>2.4597327130007973</v>
      </c>
      <c r="AE45">
        <f t="shared" si="10"/>
        <v>0.63761135327773677</v>
      </c>
      <c r="AF45">
        <f t="shared" si="11"/>
        <v>21.041174658165314</v>
      </c>
      <c r="AG45">
        <f t="shared" si="12"/>
        <v>0</v>
      </c>
      <c r="AH45">
        <f t="shared" si="13"/>
        <v>1.9128340598332103</v>
      </c>
      <c r="AI45">
        <f t="shared" si="14"/>
        <v>5.7385021794996307</v>
      </c>
      <c r="AJ45">
        <f t="shared" si="15"/>
        <v>108.32379280835468</v>
      </c>
    </row>
    <row r="46" spans="1:36" x14ac:dyDescent="0.3">
      <c r="A46">
        <v>1</v>
      </c>
      <c r="B46">
        <v>34</v>
      </c>
      <c r="C46">
        <v>0</v>
      </c>
      <c r="D46" s="1">
        <v>4.8</v>
      </c>
      <c r="E46" s="1">
        <v>23.04</v>
      </c>
      <c r="F46">
        <v>1898.03</v>
      </c>
      <c r="G46">
        <v>1460.6197510445966</v>
      </c>
      <c r="H46">
        <f t="shared" si="8"/>
        <v>14.573232223300206</v>
      </c>
      <c r="J46">
        <v>1.7025740595734502</v>
      </c>
      <c r="K46">
        <v>70</v>
      </c>
      <c r="R46" s="1">
        <f t="shared" si="17"/>
        <v>23.04</v>
      </c>
      <c r="T46">
        <f t="shared" si="9"/>
        <v>0.20833333333333334</v>
      </c>
      <c r="U46">
        <f t="shared" si="18"/>
        <v>7.0833333333333339</v>
      </c>
      <c r="V46">
        <f t="shared" si="19"/>
        <v>0</v>
      </c>
      <c r="W46">
        <f t="shared" si="20"/>
        <v>1</v>
      </c>
      <c r="X46">
        <f t="shared" si="21"/>
        <v>4.8</v>
      </c>
      <c r="Y46">
        <f t="shared" si="22"/>
        <v>395.42291666666665</v>
      </c>
      <c r="AC46">
        <f t="shared" si="23"/>
        <v>3.6150634189513098</v>
      </c>
      <c r="AE46">
        <f t="shared" si="10"/>
        <v>0.52594706964052496</v>
      </c>
      <c r="AF46">
        <f t="shared" si="11"/>
        <v>17.882200367777848</v>
      </c>
      <c r="AG46">
        <f t="shared" si="12"/>
        <v>0</v>
      </c>
      <c r="AH46">
        <f t="shared" si="13"/>
        <v>2.5245459342745198</v>
      </c>
      <c r="AI46">
        <f t="shared" si="14"/>
        <v>12.117820484517694</v>
      </c>
      <c r="AJ46">
        <f t="shared" si="15"/>
        <v>998.26331658980553</v>
      </c>
    </row>
    <row r="47" spans="1:36" x14ac:dyDescent="0.3">
      <c r="A47">
        <v>1</v>
      </c>
      <c r="B47">
        <v>33</v>
      </c>
      <c r="C47">
        <v>0</v>
      </c>
      <c r="D47" s="1">
        <v>3.18</v>
      </c>
      <c r="E47" s="1">
        <v>10.112399999999999</v>
      </c>
      <c r="F47">
        <v>810.39</v>
      </c>
      <c r="G47">
        <v>555.66691798662373</v>
      </c>
      <c r="H47">
        <f t="shared" si="8"/>
        <v>12.640338092736096</v>
      </c>
      <c r="J47">
        <v>8.4431469858418495</v>
      </c>
      <c r="K47">
        <v>347.13338059255943</v>
      </c>
      <c r="R47" s="1">
        <f t="shared" si="17"/>
        <v>10.112400000000001</v>
      </c>
      <c r="T47">
        <f t="shared" si="9"/>
        <v>0.31446540880503143</v>
      </c>
      <c r="U47">
        <f t="shared" si="18"/>
        <v>10.377358490566037</v>
      </c>
      <c r="V47">
        <f t="shared" si="19"/>
        <v>0</v>
      </c>
      <c r="W47">
        <f t="shared" si="20"/>
        <v>1</v>
      </c>
      <c r="X47">
        <f t="shared" si="21"/>
        <v>3.1799999999999997</v>
      </c>
      <c r="Y47">
        <f t="shared" si="22"/>
        <v>254.83962264150941</v>
      </c>
      <c r="AC47">
        <f t="shared" si="23"/>
        <v>2.5800022388847363</v>
      </c>
      <c r="AE47">
        <f t="shared" si="10"/>
        <v>0.62257253623526276</v>
      </c>
      <c r="AF47">
        <f t="shared" si="11"/>
        <v>20.544893695763669</v>
      </c>
      <c r="AG47">
        <f t="shared" si="12"/>
        <v>0</v>
      </c>
      <c r="AH47">
        <f t="shared" si="13"/>
        <v>1.9797806652281356</v>
      </c>
      <c r="AI47">
        <f t="shared" si="14"/>
        <v>6.2957025154254707</v>
      </c>
      <c r="AJ47">
        <f t="shared" si="15"/>
        <v>504.52655763969454</v>
      </c>
    </row>
    <row r="48" spans="1:36" x14ac:dyDescent="0.3">
      <c r="A48">
        <v>1</v>
      </c>
      <c r="B48">
        <v>21</v>
      </c>
      <c r="C48">
        <v>0</v>
      </c>
      <c r="D48" s="1">
        <v>1.5</v>
      </c>
      <c r="E48" s="1">
        <v>2.25</v>
      </c>
      <c r="F48">
        <v>32.78</v>
      </c>
      <c r="G48">
        <v>16.8669672639802</v>
      </c>
      <c r="H48">
        <f t="shared" si="8"/>
        <v>5.6507142188832225</v>
      </c>
      <c r="R48" s="1">
        <f t="shared" si="17"/>
        <v>2.25</v>
      </c>
      <c r="T48">
        <f t="shared" si="9"/>
        <v>0.66666666666666663</v>
      </c>
      <c r="U48">
        <f t="shared" si="18"/>
        <v>14</v>
      </c>
      <c r="V48">
        <f t="shared" si="19"/>
        <v>0</v>
      </c>
      <c r="W48">
        <f t="shared" si="20"/>
        <v>1</v>
      </c>
      <c r="X48">
        <f t="shared" si="21"/>
        <v>1.5</v>
      </c>
      <c r="Y48">
        <f t="shared" si="22"/>
        <v>21.853333333333335</v>
      </c>
      <c r="AC48">
        <f t="shared" si="23"/>
        <v>1.3940074663536586</v>
      </c>
      <c r="AE48">
        <f t="shared" si="10"/>
        <v>0.84696887343708438</v>
      </c>
      <c r="AF48">
        <f t="shared" si="11"/>
        <v>17.786346342178771</v>
      </c>
      <c r="AG48">
        <f t="shared" si="12"/>
        <v>0</v>
      </c>
      <c r="AH48">
        <f t="shared" si="13"/>
        <v>1.2704533101556266</v>
      </c>
      <c r="AI48">
        <f t="shared" si="14"/>
        <v>1.9056799652334397</v>
      </c>
      <c r="AJ48">
        <f t="shared" si="15"/>
        <v>27.763639671267626</v>
      </c>
    </row>
    <row r="49" spans="1:36" x14ac:dyDescent="0.3">
      <c r="A49">
        <v>1</v>
      </c>
      <c r="B49">
        <v>25</v>
      </c>
      <c r="C49">
        <v>0</v>
      </c>
      <c r="D49" s="1">
        <v>3</v>
      </c>
      <c r="E49" s="1">
        <v>9</v>
      </c>
      <c r="F49">
        <v>95.8</v>
      </c>
      <c r="G49">
        <v>-158.07761891472376</v>
      </c>
      <c r="H49">
        <f t="shared" si="8"/>
        <v>10.126172342705479</v>
      </c>
      <c r="R49" s="1">
        <f t="shared" si="17"/>
        <v>9</v>
      </c>
      <c r="T49">
        <f t="shared" si="9"/>
        <v>0.33333333333333331</v>
      </c>
      <c r="U49">
        <f t="shared" si="18"/>
        <v>8.3333333333333339</v>
      </c>
      <c r="V49">
        <f t="shared" si="19"/>
        <v>0</v>
      </c>
      <c r="W49">
        <f t="shared" si="20"/>
        <v>1</v>
      </c>
      <c r="X49">
        <f t="shared" si="21"/>
        <v>3</v>
      </c>
      <c r="Y49">
        <f t="shared" si="22"/>
        <v>31.933333333333334</v>
      </c>
      <c r="AC49">
        <f t="shared" si="23"/>
        <v>2.4597327130007973</v>
      </c>
      <c r="AE49">
        <f t="shared" si="10"/>
        <v>0.63761135327773677</v>
      </c>
      <c r="AF49">
        <f t="shared" si="11"/>
        <v>15.940283831943418</v>
      </c>
      <c r="AG49">
        <f t="shared" si="12"/>
        <v>0</v>
      </c>
      <c r="AH49">
        <f t="shared" si="13"/>
        <v>1.9128340598332103</v>
      </c>
      <c r="AI49">
        <f t="shared" si="14"/>
        <v>5.7385021794996307</v>
      </c>
      <c r="AJ49">
        <f t="shared" si="15"/>
        <v>61.083167644007176</v>
      </c>
    </row>
    <row r="50" spans="1:36" x14ac:dyDescent="0.3">
      <c r="A50">
        <v>1</v>
      </c>
      <c r="B50">
        <v>27</v>
      </c>
      <c r="C50">
        <v>0</v>
      </c>
      <c r="D50" s="1">
        <v>2.2799999999999998</v>
      </c>
      <c r="E50" s="1">
        <v>5.1984000000000004</v>
      </c>
      <c r="F50">
        <v>27.78</v>
      </c>
      <c r="G50">
        <v>-108.21613421137261</v>
      </c>
      <c r="H50">
        <f t="shared" si="8"/>
        <v>9.3682609400071666</v>
      </c>
      <c r="R50" s="1">
        <f t="shared" si="17"/>
        <v>5.1983999999999995</v>
      </c>
      <c r="T50">
        <f t="shared" si="9"/>
        <v>0.43859649122807021</v>
      </c>
      <c r="U50">
        <f t="shared" si="18"/>
        <v>11.842105263157896</v>
      </c>
      <c r="V50">
        <f t="shared" si="19"/>
        <v>0</v>
      </c>
      <c r="W50">
        <f t="shared" si="20"/>
        <v>1</v>
      </c>
      <c r="X50">
        <f t="shared" si="21"/>
        <v>2.2800000000000002</v>
      </c>
      <c r="Y50">
        <f t="shared" si="22"/>
        <v>12.184210526315791</v>
      </c>
      <c r="AC50">
        <f t="shared" si="23"/>
        <v>1.9644585582794458</v>
      </c>
      <c r="AE50">
        <f t="shared" si="10"/>
        <v>0.71347467820537824</v>
      </c>
      <c r="AF50">
        <f t="shared" si="11"/>
        <v>19.263816311545213</v>
      </c>
      <c r="AG50">
        <f t="shared" si="12"/>
        <v>0</v>
      </c>
      <c r="AH50">
        <f t="shared" si="13"/>
        <v>1.6267222663082623</v>
      </c>
      <c r="AI50">
        <f t="shared" si="14"/>
        <v>3.7089267671828385</v>
      </c>
      <c r="AJ50">
        <f t="shared" si="15"/>
        <v>19.820326560545407</v>
      </c>
    </row>
    <row r="51" spans="1:36" x14ac:dyDescent="0.3">
      <c r="A51">
        <v>1</v>
      </c>
      <c r="B51">
        <v>26</v>
      </c>
      <c r="C51">
        <v>0</v>
      </c>
      <c r="D51" s="1">
        <v>2.8</v>
      </c>
      <c r="E51" s="1">
        <v>7.84</v>
      </c>
      <c r="F51">
        <v>215.07</v>
      </c>
      <c r="G51">
        <v>-6.2527387192969002</v>
      </c>
      <c r="H51">
        <f t="shared" si="8"/>
        <v>3.6660391257127687</v>
      </c>
      <c r="J51" t="s">
        <v>17</v>
      </c>
      <c r="R51" s="1">
        <f t="shared" si="17"/>
        <v>7.839999999999999</v>
      </c>
      <c r="T51">
        <f t="shared" si="9"/>
        <v>0.35714285714285715</v>
      </c>
      <c r="U51">
        <f t="shared" si="18"/>
        <v>9.2857142857142865</v>
      </c>
      <c r="V51">
        <f t="shared" si="19"/>
        <v>0</v>
      </c>
      <c r="W51">
        <f t="shared" si="20"/>
        <v>1</v>
      </c>
      <c r="X51">
        <f t="shared" si="21"/>
        <v>2.8000000000000003</v>
      </c>
      <c r="Y51">
        <f t="shared" si="22"/>
        <v>76.810714285714283</v>
      </c>
      <c r="AC51">
        <f t="shared" si="23"/>
        <v>2.3245567265623714</v>
      </c>
      <c r="AE51">
        <f t="shared" si="10"/>
        <v>0.65588836304166975</v>
      </c>
      <c r="AF51">
        <f t="shared" si="11"/>
        <v>17.053097439083412</v>
      </c>
      <c r="AG51">
        <f t="shared" si="12"/>
        <v>0</v>
      </c>
      <c r="AH51">
        <f t="shared" si="13"/>
        <v>1.8364874165166751</v>
      </c>
      <c r="AI51">
        <f t="shared" si="14"/>
        <v>5.1421647662466903</v>
      </c>
      <c r="AJ51">
        <f t="shared" si="15"/>
        <v>141.06191023937191</v>
      </c>
    </row>
    <row r="52" spans="1:36" x14ac:dyDescent="0.3">
      <c r="A52">
        <v>1</v>
      </c>
      <c r="B52">
        <v>22</v>
      </c>
      <c r="C52">
        <v>0</v>
      </c>
      <c r="D52" s="1">
        <v>2.7</v>
      </c>
      <c r="E52" s="1">
        <v>7.29</v>
      </c>
      <c r="F52">
        <v>79.510000000000005</v>
      </c>
      <c r="G52">
        <v>-138.95355646587683</v>
      </c>
      <c r="H52">
        <f t="shared" si="8"/>
        <v>9.8682795023066863</v>
      </c>
      <c r="J52">
        <f t="array" ref="J52:N56">LINEST(AJ2:AJ73,AE2:AI73,0,1)</f>
        <v>-12.768803933782607</v>
      </c>
      <c r="K52">
        <v>208.87593527938287</v>
      </c>
      <c r="L52">
        <v>47.356986625437791</v>
      </c>
      <c r="M52">
        <v>-2.957871314624879</v>
      </c>
      <c r="N52">
        <v>-193.32533197504586</v>
      </c>
      <c r="O52">
        <v>5</v>
      </c>
      <c r="P52">
        <f>INDEX(J$52:N$52,1,O52)</f>
        <v>-193.32533197504586</v>
      </c>
      <c r="R52" s="1">
        <f t="shared" si="17"/>
        <v>7.2900000000000009</v>
      </c>
      <c r="T52">
        <f t="shared" si="9"/>
        <v>0.37037037037037035</v>
      </c>
      <c r="U52">
        <f t="shared" si="18"/>
        <v>8.148148148148147</v>
      </c>
      <c r="V52">
        <f t="shared" si="19"/>
        <v>0</v>
      </c>
      <c r="W52">
        <f t="shared" si="20"/>
        <v>1</v>
      </c>
      <c r="X52">
        <f t="shared" si="21"/>
        <v>2.6999999999999997</v>
      </c>
      <c r="Y52">
        <f t="shared" si="22"/>
        <v>29.44814814814815</v>
      </c>
      <c r="AC52">
        <f t="shared" si="23"/>
        <v>2.2563189240992463</v>
      </c>
      <c r="AE52">
        <f t="shared" si="10"/>
        <v>0.66573249695239634</v>
      </c>
      <c r="AF52">
        <f t="shared" si="11"/>
        <v>14.64611493295272</v>
      </c>
      <c r="AG52">
        <f t="shared" si="12"/>
        <v>0</v>
      </c>
      <c r="AH52">
        <f t="shared" si="13"/>
        <v>1.7974777417714702</v>
      </c>
      <c r="AI52">
        <f t="shared" si="14"/>
        <v>4.8531899027829697</v>
      </c>
      <c r="AJ52">
        <f t="shared" si="15"/>
        <v>52.932390832685037</v>
      </c>
    </row>
    <row r="53" spans="1:36" x14ac:dyDescent="0.3">
      <c r="A53">
        <v>1</v>
      </c>
      <c r="B53">
        <v>41</v>
      </c>
      <c r="C53">
        <v>0</v>
      </c>
      <c r="D53" s="1">
        <v>6</v>
      </c>
      <c r="E53" s="1">
        <v>36</v>
      </c>
      <c r="F53">
        <v>306.02999999999997</v>
      </c>
      <c r="G53">
        <v>-196.66488257182959</v>
      </c>
      <c r="H53">
        <f t="shared" si="8"/>
        <v>10.563002353043689</v>
      </c>
      <c r="J53">
        <v>8.0838300846908098</v>
      </c>
      <c r="K53">
        <v>77.198018307946185</v>
      </c>
      <c r="L53">
        <v>72.138933271070613</v>
      </c>
      <c r="M53">
        <v>4.7626895717116229</v>
      </c>
      <c r="N53">
        <v>171.08329098191547</v>
      </c>
      <c r="O53">
        <v>4</v>
      </c>
      <c r="P53">
        <f t="shared" ref="P53:P56" si="25">INDEX(J$52:N$52,1,O53)</f>
        <v>-2.957871314624879</v>
      </c>
      <c r="R53" s="1">
        <f t="shared" si="17"/>
        <v>36</v>
      </c>
      <c r="T53">
        <f t="shared" si="9"/>
        <v>0.16666666666666666</v>
      </c>
      <c r="U53">
        <f t="shared" si="18"/>
        <v>6.833333333333333</v>
      </c>
      <c r="V53">
        <f t="shared" si="19"/>
        <v>0</v>
      </c>
      <c r="W53">
        <f t="shared" si="20"/>
        <v>1</v>
      </c>
      <c r="X53">
        <f t="shared" si="21"/>
        <v>6</v>
      </c>
      <c r="Y53">
        <f t="shared" si="22"/>
        <v>51.004999999999995</v>
      </c>
      <c r="AC53">
        <f t="shared" si="23"/>
        <v>4.3402099095151545</v>
      </c>
      <c r="AE53">
        <f t="shared" si="10"/>
        <v>0.4800037528874625</v>
      </c>
      <c r="AF53">
        <f t="shared" si="11"/>
        <v>19.680153868385965</v>
      </c>
      <c r="AG53">
        <f t="shared" si="12"/>
        <v>0</v>
      </c>
      <c r="AH53">
        <f t="shared" si="13"/>
        <v>2.8800225173247753</v>
      </c>
      <c r="AI53">
        <f t="shared" si="14"/>
        <v>17.280135103948652</v>
      </c>
      <c r="AJ53">
        <f t="shared" si="15"/>
        <v>146.89554849615016</v>
      </c>
    </row>
    <row r="54" spans="1:36" x14ac:dyDescent="0.3">
      <c r="A54">
        <v>1</v>
      </c>
      <c r="B54">
        <v>42</v>
      </c>
      <c r="C54">
        <v>0</v>
      </c>
      <c r="D54" s="1">
        <v>3.9</v>
      </c>
      <c r="E54" s="1">
        <v>15.21</v>
      </c>
      <c r="F54">
        <v>104.54</v>
      </c>
      <c r="G54">
        <v>-214.72870224781133</v>
      </c>
      <c r="H54">
        <f t="shared" si="8"/>
        <v>10.738750762628781</v>
      </c>
      <c r="J54">
        <v>0.54262264504523217</v>
      </c>
      <c r="K54">
        <v>157.25959086399487</v>
      </c>
      <c r="L54" t="e">
        <v>#N/A</v>
      </c>
      <c r="M54" t="e">
        <v>#N/A</v>
      </c>
      <c r="N54" t="e">
        <v>#N/A</v>
      </c>
      <c r="O54">
        <v>3</v>
      </c>
      <c r="P54">
        <f t="shared" si="25"/>
        <v>47.356986625437791</v>
      </c>
      <c r="R54" s="1">
        <f t="shared" si="17"/>
        <v>15.209999999999999</v>
      </c>
      <c r="T54">
        <f t="shared" si="9"/>
        <v>0.25641025641025644</v>
      </c>
      <c r="U54">
        <f t="shared" si="18"/>
        <v>10.76923076923077</v>
      </c>
      <c r="V54">
        <f t="shared" si="19"/>
        <v>0</v>
      </c>
      <c r="W54">
        <f t="shared" si="20"/>
        <v>1</v>
      </c>
      <c r="X54">
        <f t="shared" si="21"/>
        <v>3.9000000000000004</v>
      </c>
      <c r="Y54">
        <f t="shared" si="22"/>
        <v>26.805128205128206</v>
      </c>
      <c r="AC54">
        <f t="shared" si="23"/>
        <v>3.0495623690458036</v>
      </c>
      <c r="AE54">
        <f t="shared" si="10"/>
        <v>0.57263941853113498</v>
      </c>
      <c r="AF54">
        <f t="shared" si="11"/>
        <v>24.050855578307669</v>
      </c>
      <c r="AG54">
        <f t="shared" si="12"/>
        <v>0</v>
      </c>
      <c r="AH54">
        <f t="shared" si="13"/>
        <v>2.2332937322714264</v>
      </c>
      <c r="AI54">
        <f t="shared" si="14"/>
        <v>8.7098455558585641</v>
      </c>
      <c r="AJ54">
        <f t="shared" si="15"/>
        <v>59.863724813244858</v>
      </c>
    </row>
    <row r="55" spans="1:36" x14ac:dyDescent="0.3">
      <c r="A55">
        <v>1</v>
      </c>
      <c r="B55">
        <v>25</v>
      </c>
      <c r="C55">
        <v>0</v>
      </c>
      <c r="D55" s="1">
        <v>3.07</v>
      </c>
      <c r="E55" s="1">
        <v>9.4248999999999992</v>
      </c>
      <c r="F55">
        <v>642.47</v>
      </c>
      <c r="G55">
        <v>378.56024828502814</v>
      </c>
      <c r="H55">
        <f t="shared" si="8"/>
        <v>11.872750473313701</v>
      </c>
      <c r="J55">
        <v>15.89747145292138</v>
      </c>
      <c r="K55">
        <v>67</v>
      </c>
      <c r="L55" t="e">
        <v>#N/A</v>
      </c>
      <c r="M55" t="e">
        <v>#N/A</v>
      </c>
      <c r="N55" t="e">
        <v>#N/A</v>
      </c>
      <c r="O55">
        <v>2</v>
      </c>
      <c r="P55">
        <f t="shared" si="25"/>
        <v>208.87593527938287</v>
      </c>
      <c r="R55" s="1">
        <f t="shared" si="17"/>
        <v>9.4248999999999992</v>
      </c>
      <c r="T55">
        <f t="shared" si="9"/>
        <v>0.32573289902280134</v>
      </c>
      <c r="U55">
        <f t="shared" si="18"/>
        <v>8.1433224755700326</v>
      </c>
      <c r="V55">
        <f t="shared" si="19"/>
        <v>0</v>
      </c>
      <c r="W55">
        <f t="shared" si="20"/>
        <v>1</v>
      </c>
      <c r="X55">
        <f t="shared" si="21"/>
        <v>3.07</v>
      </c>
      <c r="Y55">
        <f t="shared" si="22"/>
        <v>209.27361563517917</v>
      </c>
      <c r="AC55">
        <f t="shared" si="23"/>
        <v>2.5066550666162914</v>
      </c>
      <c r="AE55">
        <f t="shared" si="10"/>
        <v>0.63161540225845847</v>
      </c>
      <c r="AF55">
        <f t="shared" si="11"/>
        <v>15.790385056461462</v>
      </c>
      <c r="AG55">
        <f t="shared" si="12"/>
        <v>0</v>
      </c>
      <c r="AH55">
        <f t="shared" si="13"/>
        <v>1.9390592849334674</v>
      </c>
      <c r="AI55">
        <f t="shared" si="14"/>
        <v>5.9529120047457447</v>
      </c>
      <c r="AJ55">
        <f t="shared" si="15"/>
        <v>405.79394748899182</v>
      </c>
    </row>
    <row r="56" spans="1:36" x14ac:dyDescent="0.3">
      <c r="A56">
        <v>1</v>
      </c>
      <c r="B56">
        <v>31</v>
      </c>
      <c r="C56">
        <v>1</v>
      </c>
      <c r="D56" s="1">
        <v>2.46</v>
      </c>
      <c r="E56" s="1">
        <v>6.0515999999999996</v>
      </c>
      <c r="F56">
        <v>308.05</v>
      </c>
      <c r="G56">
        <v>127.05305613903391</v>
      </c>
      <c r="H56">
        <f t="shared" si="8"/>
        <v>9.6892095281868507</v>
      </c>
      <c r="J56">
        <v>1965768.3618721415</v>
      </c>
      <c r="K56">
        <v>1656948.7875536408</v>
      </c>
      <c r="L56" t="e">
        <v>#N/A</v>
      </c>
      <c r="M56" t="e">
        <v>#N/A</v>
      </c>
      <c r="N56" t="e">
        <v>#N/A</v>
      </c>
      <c r="O56">
        <v>1</v>
      </c>
      <c r="P56">
        <f t="shared" si="25"/>
        <v>-12.768803933782607</v>
      </c>
      <c r="R56" s="1">
        <f t="shared" si="17"/>
        <v>6.0515999999999996</v>
      </c>
      <c r="T56">
        <f t="shared" si="9"/>
        <v>0.4065040650406504</v>
      </c>
      <c r="U56">
        <f t="shared" si="18"/>
        <v>12.601626016260163</v>
      </c>
      <c r="V56">
        <f t="shared" si="19"/>
        <v>0.4065040650406504</v>
      </c>
      <c r="W56">
        <f t="shared" si="20"/>
        <v>1</v>
      </c>
      <c r="X56">
        <f t="shared" si="21"/>
        <v>2.46</v>
      </c>
      <c r="Y56">
        <f t="shared" si="22"/>
        <v>125.22357723577237</v>
      </c>
      <c r="AC56">
        <f t="shared" si="23"/>
        <v>2.0906376742779016</v>
      </c>
      <c r="AE56">
        <f t="shared" si="10"/>
        <v>0.69160896443726672</v>
      </c>
      <c r="AF56">
        <f t="shared" si="11"/>
        <v>21.43987789755527</v>
      </c>
      <c r="AG56">
        <f t="shared" si="12"/>
        <v>0.69160896443726672</v>
      </c>
      <c r="AH56">
        <f t="shared" si="13"/>
        <v>1.7013580525156762</v>
      </c>
      <c r="AI56">
        <f t="shared" si="14"/>
        <v>4.1853408091885633</v>
      </c>
      <c r="AJ56">
        <f t="shared" si="15"/>
        <v>213.05014149490003</v>
      </c>
    </row>
    <row r="57" spans="1:36" x14ac:dyDescent="0.3">
      <c r="A57">
        <v>1</v>
      </c>
      <c r="B57">
        <v>27</v>
      </c>
      <c r="C57">
        <v>0</v>
      </c>
      <c r="D57" s="1">
        <v>2</v>
      </c>
      <c r="E57" s="1">
        <v>4</v>
      </c>
      <c r="F57">
        <v>186.35</v>
      </c>
      <c r="G57">
        <v>97.998815291475751</v>
      </c>
      <c r="H57">
        <f t="shared" si="8"/>
        <v>9.1699107794700172</v>
      </c>
      <c r="R57" s="1">
        <f t="shared" si="17"/>
        <v>4</v>
      </c>
      <c r="T57">
        <f t="shared" si="9"/>
        <v>0.5</v>
      </c>
      <c r="U57">
        <f t="shared" si="18"/>
        <v>13.5</v>
      </c>
      <c r="V57">
        <f t="shared" si="19"/>
        <v>0</v>
      </c>
      <c r="W57">
        <f t="shared" si="20"/>
        <v>1</v>
      </c>
      <c r="X57">
        <f t="shared" si="21"/>
        <v>2</v>
      </c>
      <c r="Y57">
        <f t="shared" si="22"/>
        <v>93.174999999999997</v>
      </c>
      <c r="AC57">
        <f t="shared" si="23"/>
        <v>1.7645046905199036</v>
      </c>
      <c r="AE57">
        <f t="shared" si="10"/>
        <v>0.752815567696421</v>
      </c>
      <c r="AF57">
        <f t="shared" si="11"/>
        <v>20.326020327803366</v>
      </c>
      <c r="AG57">
        <f t="shared" si="12"/>
        <v>0</v>
      </c>
      <c r="AH57">
        <f t="shared" si="13"/>
        <v>1.505631135392842</v>
      </c>
      <c r="AI57">
        <f t="shared" si="14"/>
        <v>3.011262270785684</v>
      </c>
      <c r="AJ57">
        <f t="shared" si="15"/>
        <v>140.28718104022803</v>
      </c>
    </row>
    <row r="58" spans="1:36" x14ac:dyDescent="0.3">
      <c r="A58">
        <v>1</v>
      </c>
      <c r="B58">
        <v>33</v>
      </c>
      <c r="C58">
        <v>0</v>
      </c>
      <c r="D58" s="1">
        <v>3.25</v>
      </c>
      <c r="E58" s="1">
        <v>10.5625</v>
      </c>
      <c r="F58">
        <v>56.15</v>
      </c>
      <c r="G58">
        <v>-208.22729434034656</v>
      </c>
      <c r="H58">
        <f t="shared" si="8"/>
        <v>10.677260488648033</v>
      </c>
      <c r="R58" s="1">
        <f t="shared" si="17"/>
        <v>10.5625</v>
      </c>
      <c r="T58">
        <f t="shared" si="9"/>
        <v>0.30769230769230771</v>
      </c>
      <c r="U58">
        <f t="shared" si="18"/>
        <v>10.153846153846153</v>
      </c>
      <c r="V58">
        <f t="shared" si="19"/>
        <v>0</v>
      </c>
      <c r="W58">
        <f t="shared" si="20"/>
        <v>1</v>
      </c>
      <c r="X58">
        <f t="shared" si="21"/>
        <v>3.25</v>
      </c>
      <c r="Y58">
        <f t="shared" si="22"/>
        <v>17.276923076923076</v>
      </c>
      <c r="AC58">
        <f t="shared" si="23"/>
        <v>2.6264384865684525</v>
      </c>
      <c r="AE58">
        <f t="shared" si="10"/>
        <v>0.61704435442972827</v>
      </c>
      <c r="AF58">
        <f t="shared" si="11"/>
        <v>20.362463696181031</v>
      </c>
      <c r="AG58">
        <f t="shared" si="12"/>
        <v>0</v>
      </c>
      <c r="AH58">
        <f t="shared" si="13"/>
        <v>2.005394151896617</v>
      </c>
      <c r="AI58">
        <f t="shared" si="14"/>
        <v>6.5175309936640051</v>
      </c>
      <c r="AJ58">
        <f t="shared" si="15"/>
        <v>34.647040501229242</v>
      </c>
    </row>
    <row r="59" spans="1:36" x14ac:dyDescent="0.3">
      <c r="A59">
        <v>1</v>
      </c>
      <c r="B59">
        <v>37</v>
      </c>
      <c r="C59">
        <v>0</v>
      </c>
      <c r="D59" s="1">
        <v>2.72</v>
      </c>
      <c r="E59" s="1">
        <v>7.3983999999999996</v>
      </c>
      <c r="F59">
        <v>129.37</v>
      </c>
      <c r="G59">
        <v>-45.927628531988034</v>
      </c>
      <c r="H59">
        <f t="shared" si="8"/>
        <v>7.654133729563009</v>
      </c>
      <c r="R59" s="1">
        <f t="shared" si="17"/>
        <v>7.3984000000000014</v>
      </c>
      <c r="T59">
        <f t="shared" si="9"/>
        <v>0.36764705882352938</v>
      </c>
      <c r="U59">
        <f t="shared" si="18"/>
        <v>13.602941176470587</v>
      </c>
      <c r="V59">
        <f t="shared" si="19"/>
        <v>0</v>
      </c>
      <c r="W59">
        <f t="shared" si="20"/>
        <v>1</v>
      </c>
      <c r="X59">
        <f t="shared" si="21"/>
        <v>2.7199999999999998</v>
      </c>
      <c r="Y59">
        <f t="shared" si="22"/>
        <v>47.5625</v>
      </c>
      <c r="AC59">
        <f t="shared" si="23"/>
        <v>2.2700025197433304</v>
      </c>
      <c r="AE59">
        <f t="shared" si="10"/>
        <v>0.66372294322750602</v>
      </c>
      <c r="AF59">
        <f t="shared" si="11"/>
        <v>24.557748899417721</v>
      </c>
      <c r="AG59">
        <f t="shared" si="12"/>
        <v>0</v>
      </c>
      <c r="AH59">
        <f t="shared" si="13"/>
        <v>1.8053264055788165</v>
      </c>
      <c r="AI59">
        <f t="shared" si="14"/>
        <v>4.91048782317438</v>
      </c>
      <c r="AJ59">
        <f t="shared" si="15"/>
        <v>85.865837165342455</v>
      </c>
    </row>
    <row r="60" spans="1:36" x14ac:dyDescent="0.3">
      <c r="A60">
        <v>1</v>
      </c>
      <c r="B60">
        <v>27</v>
      </c>
      <c r="C60">
        <v>0</v>
      </c>
      <c r="D60" s="1">
        <v>2.2000000000000002</v>
      </c>
      <c r="E60" s="1">
        <v>4.84</v>
      </c>
      <c r="F60">
        <v>93.11</v>
      </c>
      <c r="G60">
        <v>-29.513241003116107</v>
      </c>
      <c r="H60">
        <f t="shared" si="8"/>
        <v>6.7696780204141929</v>
      </c>
      <c r="R60" s="1">
        <f t="shared" si="17"/>
        <v>4.8400000000000007</v>
      </c>
      <c r="T60">
        <f t="shared" si="9"/>
        <v>0.45454545454545453</v>
      </c>
      <c r="U60">
        <f t="shared" si="18"/>
        <v>12.272727272727272</v>
      </c>
      <c r="V60">
        <f t="shared" si="19"/>
        <v>0</v>
      </c>
      <c r="W60">
        <f t="shared" si="20"/>
        <v>1</v>
      </c>
      <c r="X60">
        <f t="shared" si="21"/>
        <v>2.1999999999999997</v>
      </c>
      <c r="Y60">
        <f t="shared" si="22"/>
        <v>42.322727272727271</v>
      </c>
      <c r="AC60">
        <f t="shared" si="23"/>
        <v>1.9078064975661524</v>
      </c>
      <c r="AE60">
        <f t="shared" si="10"/>
        <v>0.72399045111101357</v>
      </c>
      <c r="AF60">
        <f t="shared" si="11"/>
        <v>19.547742179997364</v>
      </c>
      <c r="AG60">
        <f t="shared" si="12"/>
        <v>0</v>
      </c>
      <c r="AH60">
        <f t="shared" si="13"/>
        <v>1.5927789924442299</v>
      </c>
      <c r="AI60">
        <f t="shared" si="14"/>
        <v>3.5041137833773055</v>
      </c>
      <c r="AJ60">
        <f t="shared" si="15"/>
        <v>67.410750902946475</v>
      </c>
    </row>
    <row r="61" spans="1:36" x14ac:dyDescent="0.3">
      <c r="A61">
        <v>1</v>
      </c>
      <c r="B61">
        <v>24</v>
      </c>
      <c r="C61">
        <v>0</v>
      </c>
      <c r="D61" s="1">
        <v>3.75</v>
      </c>
      <c r="E61" s="1">
        <v>14.0625</v>
      </c>
      <c r="F61">
        <v>292.66000000000003</v>
      </c>
      <c r="G61">
        <v>-64.13817956731458</v>
      </c>
      <c r="H61">
        <f t="shared" si="8"/>
        <v>8.3220796233750498</v>
      </c>
      <c r="R61" s="1">
        <f t="shared" si="17"/>
        <v>14.0625</v>
      </c>
      <c r="T61">
        <f t="shared" si="9"/>
        <v>0.26666666666666666</v>
      </c>
      <c r="U61">
        <f t="shared" si="18"/>
        <v>6.4</v>
      </c>
      <c r="V61">
        <f t="shared" si="19"/>
        <v>0</v>
      </c>
      <c r="W61">
        <f t="shared" si="20"/>
        <v>1</v>
      </c>
      <c r="X61">
        <f t="shared" si="21"/>
        <v>3.75</v>
      </c>
      <c r="Y61">
        <f t="shared" si="22"/>
        <v>78.042666666666676</v>
      </c>
      <c r="AC61">
        <f t="shared" si="23"/>
        <v>2.9531311234428017</v>
      </c>
      <c r="AE61">
        <f t="shared" si="10"/>
        <v>0.58191377065024974</v>
      </c>
      <c r="AF61">
        <f t="shared" si="11"/>
        <v>13.965930495605992</v>
      </c>
      <c r="AG61">
        <f t="shared" si="12"/>
        <v>0</v>
      </c>
      <c r="AH61">
        <f t="shared" si="13"/>
        <v>2.1821766399384361</v>
      </c>
      <c r="AI61">
        <f t="shared" si="14"/>
        <v>8.1831623997691363</v>
      </c>
      <c r="AJ61">
        <f t="shared" si="15"/>
        <v>170.30288411850208</v>
      </c>
    </row>
    <row r="62" spans="1:36" x14ac:dyDescent="0.3">
      <c r="A62">
        <v>1</v>
      </c>
      <c r="B62">
        <v>25</v>
      </c>
      <c r="C62">
        <v>0</v>
      </c>
      <c r="D62" s="1">
        <v>2.88</v>
      </c>
      <c r="E62" s="1">
        <v>8.2943999999999996</v>
      </c>
      <c r="F62">
        <v>98.46</v>
      </c>
      <c r="G62">
        <v>-137.87774892418997</v>
      </c>
      <c r="H62">
        <f t="shared" si="8"/>
        <v>9.8527348303500393</v>
      </c>
      <c r="R62" s="1">
        <f t="shared" si="17"/>
        <v>8.2943999999999996</v>
      </c>
      <c r="T62">
        <f t="shared" si="9"/>
        <v>0.34722222222222221</v>
      </c>
      <c r="U62">
        <f t="shared" si="18"/>
        <v>8.6805555555555554</v>
      </c>
      <c r="V62">
        <f t="shared" si="19"/>
        <v>0</v>
      </c>
      <c r="W62">
        <f t="shared" si="20"/>
        <v>1</v>
      </c>
      <c r="X62">
        <f t="shared" si="21"/>
        <v>2.88</v>
      </c>
      <c r="Y62">
        <f t="shared" si="22"/>
        <v>34.1875</v>
      </c>
      <c r="AC62">
        <f t="shared" si="23"/>
        <v>2.378829905074586</v>
      </c>
      <c r="AE62">
        <f t="shared" si="10"/>
        <v>0.64836312264189688</v>
      </c>
      <c r="AF62">
        <f t="shared" si="11"/>
        <v>16.209078066047422</v>
      </c>
      <c r="AG62">
        <f t="shared" si="12"/>
        <v>0</v>
      </c>
      <c r="AH62">
        <f t="shared" si="13"/>
        <v>1.8672857932086631</v>
      </c>
      <c r="AI62">
        <f t="shared" si="14"/>
        <v>5.3777830844409493</v>
      </c>
      <c r="AJ62">
        <f t="shared" si="15"/>
        <v>63.83783305532117</v>
      </c>
    </row>
    <row r="63" spans="1:36" x14ac:dyDescent="0.3">
      <c r="A63">
        <v>1</v>
      </c>
      <c r="B63">
        <v>36</v>
      </c>
      <c r="C63">
        <v>0</v>
      </c>
      <c r="D63" s="1">
        <v>3.05</v>
      </c>
      <c r="E63" s="1">
        <v>9.3025000000000002</v>
      </c>
      <c r="F63">
        <v>258.55</v>
      </c>
      <c r="G63">
        <v>31.391529512700032</v>
      </c>
      <c r="H63">
        <f t="shared" si="8"/>
        <v>6.8930761915603931</v>
      </c>
      <c r="R63" s="1">
        <f t="shared" si="17"/>
        <v>9.3024999999999984</v>
      </c>
      <c r="T63">
        <f t="shared" si="9"/>
        <v>0.32786885245901642</v>
      </c>
      <c r="U63">
        <f t="shared" si="18"/>
        <v>11.803278688524591</v>
      </c>
      <c r="V63">
        <f t="shared" si="19"/>
        <v>0</v>
      </c>
      <c r="W63">
        <f t="shared" si="20"/>
        <v>1</v>
      </c>
      <c r="X63">
        <f t="shared" si="21"/>
        <v>3.0500000000000003</v>
      </c>
      <c r="Y63">
        <f t="shared" si="22"/>
        <v>84.770491803278702</v>
      </c>
      <c r="AC63">
        <f t="shared" si="23"/>
        <v>2.4932686006552109</v>
      </c>
      <c r="AE63">
        <f t="shared" si="10"/>
        <v>0.63330871751122764</v>
      </c>
      <c r="AF63">
        <f t="shared" si="11"/>
        <v>22.799113830404195</v>
      </c>
      <c r="AG63">
        <f t="shared" si="12"/>
        <v>0</v>
      </c>
      <c r="AH63">
        <f t="shared" si="13"/>
        <v>1.9315915884092443</v>
      </c>
      <c r="AI63">
        <f t="shared" si="14"/>
        <v>5.8913543446481951</v>
      </c>
      <c r="AJ63">
        <f t="shared" si="15"/>
        <v>163.74196891252791</v>
      </c>
    </row>
    <row r="64" spans="1:36" x14ac:dyDescent="0.3">
      <c r="A64">
        <v>1</v>
      </c>
      <c r="B64">
        <v>33</v>
      </c>
      <c r="C64">
        <v>0</v>
      </c>
      <c r="D64" s="1">
        <v>2.5499999999999998</v>
      </c>
      <c r="E64" s="1">
        <v>6.5025000000000004</v>
      </c>
      <c r="F64">
        <v>101.68</v>
      </c>
      <c r="G64">
        <v>-59.54156278828242</v>
      </c>
      <c r="H64">
        <f t="shared" si="8"/>
        <v>8.173349205893869</v>
      </c>
      <c r="R64" s="1">
        <f t="shared" si="17"/>
        <v>6.5024999999999995</v>
      </c>
      <c r="T64">
        <f t="shared" si="9"/>
        <v>0.39215686274509809</v>
      </c>
      <c r="U64">
        <f t="shared" si="18"/>
        <v>12.941176470588236</v>
      </c>
      <c r="V64">
        <f t="shared" si="19"/>
        <v>0</v>
      </c>
      <c r="W64">
        <f t="shared" si="20"/>
        <v>1</v>
      </c>
      <c r="X64">
        <f t="shared" si="21"/>
        <v>2.5500000000000003</v>
      </c>
      <c r="Y64">
        <f t="shared" si="22"/>
        <v>39.874509803921576</v>
      </c>
      <c r="AC64">
        <f t="shared" si="23"/>
        <v>2.1530962058799483</v>
      </c>
      <c r="AE64">
        <f t="shared" si="10"/>
        <v>0.68150380064643157</v>
      </c>
      <c r="AF64">
        <f t="shared" si="11"/>
        <v>22.489625421332242</v>
      </c>
      <c r="AG64">
        <f t="shared" si="12"/>
        <v>0</v>
      </c>
      <c r="AH64">
        <f t="shared" si="13"/>
        <v>1.7378346916484004</v>
      </c>
      <c r="AI64">
        <f t="shared" si="14"/>
        <v>4.4314784637034217</v>
      </c>
      <c r="AJ64">
        <f t="shared" si="15"/>
        <v>69.295306449729168</v>
      </c>
    </row>
    <row r="65" spans="1:36" x14ac:dyDescent="0.3">
      <c r="A65">
        <v>1</v>
      </c>
      <c r="B65">
        <v>55</v>
      </c>
      <c r="C65">
        <v>1</v>
      </c>
      <c r="D65" s="1">
        <v>2.64</v>
      </c>
      <c r="E65" s="1">
        <v>6.9695999999999998</v>
      </c>
      <c r="F65">
        <v>65.25</v>
      </c>
      <c r="G65">
        <v>-70.198768864653914</v>
      </c>
      <c r="H65">
        <f t="shared" si="8"/>
        <v>8.5026615466748776</v>
      </c>
      <c r="R65" s="1">
        <f t="shared" si="17"/>
        <v>6.9696000000000007</v>
      </c>
      <c r="T65">
        <f t="shared" si="9"/>
        <v>0.37878787878787878</v>
      </c>
      <c r="U65">
        <f t="shared" si="18"/>
        <v>20.833333333333332</v>
      </c>
      <c r="V65">
        <f t="shared" si="19"/>
        <v>0.37878787878787878</v>
      </c>
      <c r="W65">
        <f t="shared" si="20"/>
        <v>1</v>
      </c>
      <c r="X65">
        <f t="shared" si="21"/>
        <v>2.6399999999999997</v>
      </c>
      <c r="Y65">
        <f t="shared" si="22"/>
        <v>24.71590909090909</v>
      </c>
      <c r="AC65">
        <f t="shared" si="23"/>
        <v>2.2151574964164613</v>
      </c>
      <c r="AE65">
        <f t="shared" si="10"/>
        <v>0.67188925394101429</v>
      </c>
      <c r="AF65">
        <f t="shared" si="11"/>
        <v>36.95390896675579</v>
      </c>
      <c r="AG65">
        <f t="shared" si="12"/>
        <v>0.67188925394101429</v>
      </c>
      <c r="AH65">
        <f t="shared" si="13"/>
        <v>1.7737876304042779</v>
      </c>
      <c r="AI65">
        <f t="shared" si="14"/>
        <v>4.6827993442672931</v>
      </c>
      <c r="AJ65">
        <f t="shared" si="15"/>
        <v>43.840773819651183</v>
      </c>
    </row>
    <row r="66" spans="1:36" x14ac:dyDescent="0.3">
      <c r="A66">
        <v>1</v>
      </c>
      <c r="B66">
        <v>20</v>
      </c>
      <c r="C66">
        <v>0</v>
      </c>
      <c r="D66" s="1">
        <v>1.65</v>
      </c>
      <c r="E66" s="1">
        <v>2.7225000000000001</v>
      </c>
      <c r="F66">
        <v>108.61</v>
      </c>
      <c r="G66">
        <v>61.549108047356732</v>
      </c>
      <c r="H66">
        <f t="shared" si="8"/>
        <v>8.2396707220243304</v>
      </c>
      <c r="R66" s="1">
        <f t="shared" ref="R66:R73" si="26">D66^alpha</f>
        <v>2.7224999999999997</v>
      </c>
      <c r="T66">
        <f t="shared" si="9"/>
        <v>0.60606060606060608</v>
      </c>
      <c r="U66">
        <f t="shared" ref="U66:U73" si="27">B66/SQRT($R66)</f>
        <v>12.121212121212121</v>
      </c>
      <c r="V66">
        <f t="shared" ref="V66:V73" si="28">C66/SQRT($R66)</f>
        <v>0</v>
      </c>
      <c r="W66">
        <f t="shared" ref="W66:W73" si="29">D66/SQRT($R66)</f>
        <v>1</v>
      </c>
      <c r="X66">
        <f t="shared" ref="X66:X73" si="30">E66/SQRT($R66)</f>
        <v>1.6500000000000001</v>
      </c>
      <c r="Y66">
        <f t="shared" ref="Y66:Y73" si="31">F66/SQRT($R66)</f>
        <v>65.824242424242428</v>
      </c>
      <c r="AC66">
        <f t="shared" ref="AC66:AC73" si="32">Reddito^J$43</f>
        <v>1.5072198539645874</v>
      </c>
      <c r="AE66">
        <f t="shared" si="10"/>
        <v>0.81453865072564313</v>
      </c>
      <c r="AF66">
        <f t="shared" si="11"/>
        <v>16.290773014512862</v>
      </c>
      <c r="AG66">
        <f t="shared" si="12"/>
        <v>0</v>
      </c>
      <c r="AH66">
        <f t="shared" si="13"/>
        <v>1.3439887736973111</v>
      </c>
      <c r="AI66">
        <f t="shared" si="14"/>
        <v>2.2175814766005635</v>
      </c>
      <c r="AJ66">
        <f t="shared" si="15"/>
        <v>88.467042855312101</v>
      </c>
    </row>
    <row r="67" spans="1:36" x14ac:dyDescent="0.3">
      <c r="A67">
        <v>1</v>
      </c>
      <c r="B67">
        <v>29</v>
      </c>
      <c r="C67">
        <v>0</v>
      </c>
      <c r="D67" s="1">
        <v>2.4</v>
      </c>
      <c r="E67" s="1">
        <v>5.76</v>
      </c>
      <c r="F67">
        <v>49.56</v>
      </c>
      <c r="G67">
        <v>-99.971921688104771</v>
      </c>
      <c r="H67">
        <f t="shared" ref="H67:H73" si="33">LN(G67^2)</f>
        <v>9.2097787268843572</v>
      </c>
      <c r="R67" s="1">
        <f t="shared" si="26"/>
        <v>5.76</v>
      </c>
      <c r="T67">
        <f t="shared" ref="T67:T73" si="34">1/SQRT(R67)</f>
        <v>0.41666666666666669</v>
      </c>
      <c r="U67">
        <f t="shared" si="27"/>
        <v>12.083333333333334</v>
      </c>
      <c r="V67">
        <f t="shared" si="28"/>
        <v>0</v>
      </c>
      <c r="W67">
        <f t="shared" si="29"/>
        <v>1</v>
      </c>
      <c r="X67">
        <f t="shared" si="30"/>
        <v>2.4</v>
      </c>
      <c r="Y67">
        <f t="shared" si="31"/>
        <v>20.650000000000002</v>
      </c>
      <c r="AC67">
        <f t="shared" si="32"/>
        <v>2.0487695149657816</v>
      </c>
      <c r="AE67">
        <f t="shared" ref="AE67:AE73" si="35">1/SQRT(AC67)</f>
        <v>0.69864000189302344</v>
      </c>
      <c r="AF67">
        <f t="shared" ref="AF67:AF73" si="36">B67/SQRT($AC67)</f>
        <v>20.260560054897681</v>
      </c>
      <c r="AG67">
        <f t="shared" ref="AG67:AG73" si="37">C67/SQRT($AC67)</f>
        <v>0</v>
      </c>
      <c r="AH67">
        <f t="shared" ref="AH67:AH73" si="38">D67/SQRT($AC67)</f>
        <v>1.6767360045432562</v>
      </c>
      <c r="AI67">
        <f t="shared" ref="AI67:AI73" si="39">E67/SQRT($AC67)</f>
        <v>4.0241664109038151</v>
      </c>
      <c r="AJ67">
        <f t="shared" ref="AJ67:AJ73" si="40">F67/SQRT($AC67)</f>
        <v>34.624598493818247</v>
      </c>
    </row>
    <row r="68" spans="1:36" x14ac:dyDescent="0.3">
      <c r="A68">
        <v>1</v>
      </c>
      <c r="B68">
        <v>41</v>
      </c>
      <c r="C68">
        <v>1</v>
      </c>
      <c r="D68" s="1">
        <v>7.24</v>
      </c>
      <c r="E68" s="1">
        <v>52.4176</v>
      </c>
      <c r="F68">
        <v>235.57</v>
      </c>
      <c r="G68">
        <v>-339.44391549342839</v>
      </c>
      <c r="H68">
        <f t="shared" si="33"/>
        <v>11.654617471967526</v>
      </c>
      <c r="R68" s="1">
        <f t="shared" si="26"/>
        <v>52.4176</v>
      </c>
      <c r="T68">
        <f t="shared" si="34"/>
        <v>0.13812154696132597</v>
      </c>
      <c r="U68">
        <f t="shared" si="27"/>
        <v>5.6629834254143647</v>
      </c>
      <c r="V68">
        <f t="shared" si="28"/>
        <v>0.13812154696132597</v>
      </c>
      <c r="W68">
        <f t="shared" si="29"/>
        <v>1</v>
      </c>
      <c r="X68">
        <f t="shared" si="30"/>
        <v>7.24</v>
      </c>
      <c r="Y68">
        <f t="shared" si="31"/>
        <v>32.537292817679557</v>
      </c>
      <c r="AC68">
        <f t="shared" si="32"/>
        <v>5.0623506632879511</v>
      </c>
      <c r="AE68">
        <f t="shared" si="35"/>
        <v>0.44445099983609543</v>
      </c>
      <c r="AF68">
        <f t="shared" si="36"/>
        <v>18.222490993279912</v>
      </c>
      <c r="AG68">
        <f t="shared" si="37"/>
        <v>0.44445099983609543</v>
      </c>
      <c r="AH68">
        <f t="shared" si="38"/>
        <v>3.2178252388133308</v>
      </c>
      <c r="AI68">
        <f t="shared" si="39"/>
        <v>23.297054729008515</v>
      </c>
      <c r="AJ68">
        <f t="shared" si="40"/>
        <v>104.699322031389</v>
      </c>
    </row>
    <row r="69" spans="1:36" x14ac:dyDescent="0.3">
      <c r="A69">
        <v>1</v>
      </c>
      <c r="B69">
        <v>43</v>
      </c>
      <c r="C69">
        <v>0</v>
      </c>
      <c r="D69" s="1">
        <v>2.4</v>
      </c>
      <c r="E69" s="1">
        <v>5.76</v>
      </c>
      <c r="F69">
        <v>68.38</v>
      </c>
      <c r="G69">
        <v>-38.006525160386445</v>
      </c>
      <c r="H69">
        <f t="shared" si="33"/>
        <v>7.2755157194642157</v>
      </c>
      <c r="R69" s="1">
        <f t="shared" si="26"/>
        <v>5.76</v>
      </c>
      <c r="T69">
        <f t="shared" si="34"/>
        <v>0.41666666666666669</v>
      </c>
      <c r="U69">
        <f t="shared" si="27"/>
        <v>17.916666666666668</v>
      </c>
      <c r="V69">
        <f t="shared" si="28"/>
        <v>0</v>
      </c>
      <c r="W69">
        <f t="shared" si="29"/>
        <v>1</v>
      </c>
      <c r="X69">
        <f t="shared" si="30"/>
        <v>2.4</v>
      </c>
      <c r="Y69">
        <f t="shared" si="31"/>
        <v>28.491666666666667</v>
      </c>
      <c r="AC69">
        <f t="shared" si="32"/>
        <v>2.0487695149657816</v>
      </c>
      <c r="AE69">
        <f t="shared" si="35"/>
        <v>0.69864000189302344</v>
      </c>
      <c r="AF69">
        <f t="shared" si="36"/>
        <v>30.041520081400009</v>
      </c>
      <c r="AG69">
        <f t="shared" si="37"/>
        <v>0</v>
      </c>
      <c r="AH69">
        <f t="shared" si="38"/>
        <v>1.6767360045432562</v>
      </c>
      <c r="AI69">
        <f t="shared" si="39"/>
        <v>4.0241664109038151</v>
      </c>
      <c r="AJ69">
        <f t="shared" si="40"/>
        <v>47.77300332944494</v>
      </c>
    </row>
    <row r="70" spans="1:36" x14ac:dyDescent="0.3">
      <c r="A70">
        <v>1</v>
      </c>
      <c r="B70">
        <v>33</v>
      </c>
      <c r="C70">
        <v>1</v>
      </c>
      <c r="D70" s="1">
        <v>6</v>
      </c>
      <c r="E70" s="1">
        <v>36</v>
      </c>
      <c r="F70">
        <v>474.15</v>
      </c>
      <c r="G70">
        <v>-81.140303262691191</v>
      </c>
      <c r="H70">
        <f t="shared" si="33"/>
        <v>8.7923595905904808</v>
      </c>
      <c r="R70" s="1">
        <f t="shared" si="26"/>
        <v>36</v>
      </c>
      <c r="T70">
        <f t="shared" si="34"/>
        <v>0.16666666666666666</v>
      </c>
      <c r="U70">
        <f t="shared" si="27"/>
        <v>5.5</v>
      </c>
      <c r="V70">
        <f t="shared" si="28"/>
        <v>0.16666666666666666</v>
      </c>
      <c r="W70">
        <f t="shared" si="29"/>
        <v>1</v>
      </c>
      <c r="X70">
        <f t="shared" si="30"/>
        <v>6</v>
      </c>
      <c r="Y70">
        <f t="shared" si="31"/>
        <v>79.024999999999991</v>
      </c>
      <c r="AC70">
        <f t="shared" si="32"/>
        <v>4.3402099095151545</v>
      </c>
      <c r="AE70">
        <f t="shared" si="35"/>
        <v>0.4800037528874625</v>
      </c>
      <c r="AF70">
        <f t="shared" si="36"/>
        <v>15.840123845286262</v>
      </c>
      <c r="AG70">
        <f t="shared" si="37"/>
        <v>0.4800037528874625</v>
      </c>
      <c r="AH70">
        <f t="shared" si="38"/>
        <v>2.8800225173247753</v>
      </c>
      <c r="AI70">
        <f t="shared" si="39"/>
        <v>17.280135103948652</v>
      </c>
      <c r="AJ70">
        <f t="shared" si="40"/>
        <v>227.59377943159035</v>
      </c>
    </row>
    <row r="71" spans="1:36" x14ac:dyDescent="0.3">
      <c r="A71">
        <v>1</v>
      </c>
      <c r="B71">
        <v>25</v>
      </c>
      <c r="C71">
        <v>0</v>
      </c>
      <c r="D71" s="1">
        <v>3.6</v>
      </c>
      <c r="E71" s="1">
        <v>12.96</v>
      </c>
      <c r="F71">
        <v>234.05</v>
      </c>
      <c r="G71">
        <v>-101.04833218263269</v>
      </c>
      <c r="H71">
        <f t="shared" si="33"/>
        <v>9.2311978776818222</v>
      </c>
      <c r="R71" s="1">
        <f t="shared" si="26"/>
        <v>12.96</v>
      </c>
      <c r="T71">
        <f t="shared" si="34"/>
        <v>0.27777777777777779</v>
      </c>
      <c r="U71">
        <f t="shared" si="27"/>
        <v>6.9444444444444446</v>
      </c>
      <c r="V71">
        <f t="shared" si="28"/>
        <v>0</v>
      </c>
      <c r="W71">
        <f t="shared" si="29"/>
        <v>1</v>
      </c>
      <c r="X71">
        <f t="shared" si="30"/>
        <v>3.6</v>
      </c>
      <c r="Y71">
        <f t="shared" si="31"/>
        <v>65.013888888888886</v>
      </c>
      <c r="AC71">
        <f t="shared" si="32"/>
        <v>2.856000000700063</v>
      </c>
      <c r="AE71">
        <f t="shared" si="35"/>
        <v>0.59172633534141661</v>
      </c>
      <c r="AF71">
        <f t="shared" si="36"/>
        <v>14.793158383535415</v>
      </c>
      <c r="AG71">
        <f t="shared" si="37"/>
        <v>0</v>
      </c>
      <c r="AH71">
        <f t="shared" si="38"/>
        <v>2.1302148072290996</v>
      </c>
      <c r="AI71">
        <f t="shared" si="39"/>
        <v>7.66877330602476</v>
      </c>
      <c r="AJ71">
        <f t="shared" si="40"/>
        <v>138.49354878665855</v>
      </c>
    </row>
    <row r="72" spans="1:36" x14ac:dyDescent="0.3">
      <c r="A72">
        <v>1</v>
      </c>
      <c r="B72">
        <v>26</v>
      </c>
      <c r="C72">
        <v>1</v>
      </c>
      <c r="D72" s="1">
        <v>5</v>
      </c>
      <c r="E72" s="1">
        <v>25</v>
      </c>
      <c r="F72">
        <v>451.2</v>
      </c>
      <c r="G72">
        <v>-56.281260461849627</v>
      </c>
      <c r="H72">
        <f t="shared" si="33"/>
        <v>8.0607232565227616</v>
      </c>
      <c r="R72" s="1">
        <f t="shared" si="26"/>
        <v>25</v>
      </c>
      <c r="T72">
        <f t="shared" si="34"/>
        <v>0.2</v>
      </c>
      <c r="U72">
        <f t="shared" si="27"/>
        <v>5.2</v>
      </c>
      <c r="V72">
        <f t="shared" si="28"/>
        <v>0.2</v>
      </c>
      <c r="W72">
        <f t="shared" si="29"/>
        <v>1</v>
      </c>
      <c r="X72">
        <f t="shared" si="30"/>
        <v>5</v>
      </c>
      <c r="Y72">
        <f t="shared" si="31"/>
        <v>90.24</v>
      </c>
      <c r="AC72">
        <f t="shared" si="32"/>
        <v>3.7380099065503543</v>
      </c>
      <c r="AE72">
        <f t="shared" si="35"/>
        <v>0.5172253188298237</v>
      </c>
      <c r="AF72">
        <f t="shared" si="36"/>
        <v>13.447858289575416</v>
      </c>
      <c r="AG72">
        <f t="shared" si="37"/>
        <v>0.5172253188298237</v>
      </c>
      <c r="AH72">
        <f t="shared" si="38"/>
        <v>2.5861265941491185</v>
      </c>
      <c r="AI72">
        <f t="shared" si="39"/>
        <v>12.930632970745592</v>
      </c>
      <c r="AJ72">
        <f t="shared" si="40"/>
        <v>233.37206385601644</v>
      </c>
    </row>
    <row r="73" spans="1:36" x14ac:dyDescent="0.3">
      <c r="A73">
        <v>1</v>
      </c>
      <c r="B73">
        <v>46</v>
      </c>
      <c r="C73">
        <v>1</v>
      </c>
      <c r="D73" s="1">
        <v>5.5</v>
      </c>
      <c r="E73" s="1">
        <v>30.25</v>
      </c>
      <c r="F73">
        <v>251.52</v>
      </c>
      <c r="G73">
        <v>-232.76506128473793</v>
      </c>
      <c r="H73">
        <f t="shared" si="33"/>
        <v>10.900059248404149</v>
      </c>
      <c r="R73" s="1">
        <f t="shared" si="26"/>
        <v>30.25</v>
      </c>
      <c r="T73">
        <f t="shared" si="34"/>
        <v>0.18181818181818182</v>
      </c>
      <c r="U73">
        <f t="shared" si="27"/>
        <v>8.3636363636363633</v>
      </c>
      <c r="V73">
        <f t="shared" si="28"/>
        <v>0.18181818181818182</v>
      </c>
      <c r="W73">
        <f t="shared" si="29"/>
        <v>1</v>
      </c>
      <c r="X73">
        <f t="shared" si="30"/>
        <v>5.5</v>
      </c>
      <c r="Y73">
        <f t="shared" si="31"/>
        <v>45.730909090909094</v>
      </c>
      <c r="AC73">
        <f t="shared" si="32"/>
        <v>4.0415872091460274</v>
      </c>
      <c r="AE73">
        <f t="shared" si="35"/>
        <v>0.49742089294392544</v>
      </c>
      <c r="AF73">
        <f t="shared" si="36"/>
        <v>22.881361075420571</v>
      </c>
      <c r="AG73">
        <f t="shared" si="37"/>
        <v>0.49742089294392544</v>
      </c>
      <c r="AH73">
        <f t="shared" si="38"/>
        <v>2.7358149111915901</v>
      </c>
      <c r="AI73">
        <f t="shared" si="39"/>
        <v>15.046982011553744</v>
      </c>
      <c r="AJ73">
        <f t="shared" si="40"/>
        <v>125.11130299325613</v>
      </c>
    </row>
    <row r="74" spans="1:36" x14ac:dyDescent="0.3">
      <c r="D74" s="1"/>
      <c r="E74" s="1"/>
      <c r="G74">
        <f>SUM(G2:G73)</f>
        <v>5.3148596634855494E-12</v>
      </c>
    </row>
    <row r="75" spans="1:36" x14ac:dyDescent="0.3">
      <c r="D75" s="1"/>
      <c r="E75" s="1"/>
    </row>
    <row r="76" spans="1:36" x14ac:dyDescent="0.3">
      <c r="D76" s="1"/>
      <c r="E76" s="1"/>
    </row>
    <row r="77" spans="1:36" x14ac:dyDescent="0.3">
      <c r="D77" s="1"/>
      <c r="E77" s="1"/>
    </row>
    <row r="78" spans="1:36" x14ac:dyDescent="0.3">
      <c r="D78" s="1"/>
      <c r="E78" s="1"/>
    </row>
    <row r="79" spans="1:36" x14ac:dyDescent="0.3">
      <c r="D79" s="1"/>
      <c r="E79" s="1"/>
    </row>
    <row r="80" spans="1:36" x14ac:dyDescent="0.3">
      <c r="D80" s="1"/>
      <c r="E80" s="1"/>
    </row>
    <row r="81" spans="4:5" x14ac:dyDescent="0.3">
      <c r="D81" s="1"/>
      <c r="E81" s="1"/>
    </row>
    <row r="82" spans="4:5" x14ac:dyDescent="0.3">
      <c r="D82" s="1"/>
      <c r="E82" s="1"/>
    </row>
    <row r="83" spans="4:5" x14ac:dyDescent="0.3">
      <c r="D83" s="1"/>
      <c r="E83" s="1"/>
    </row>
    <row r="84" spans="4:5" x14ac:dyDescent="0.3">
      <c r="D84" s="1"/>
      <c r="E84" s="1"/>
    </row>
    <row r="85" spans="4:5" x14ac:dyDescent="0.3">
      <c r="D85" s="1"/>
      <c r="E85" s="1"/>
    </row>
    <row r="86" spans="4:5" x14ac:dyDescent="0.3">
      <c r="D86" s="1"/>
      <c r="E86" s="1"/>
    </row>
    <row r="87" spans="4:5" x14ac:dyDescent="0.3">
      <c r="D87" s="1"/>
      <c r="E87" s="1"/>
    </row>
    <row r="88" spans="4:5" x14ac:dyDescent="0.3">
      <c r="D88" s="1"/>
      <c r="E88" s="1"/>
    </row>
    <row r="89" spans="4:5" x14ac:dyDescent="0.3">
      <c r="D89" s="1"/>
      <c r="E89" s="1"/>
    </row>
    <row r="90" spans="4:5" x14ac:dyDescent="0.3">
      <c r="D90" s="1"/>
      <c r="E90" s="1"/>
    </row>
    <row r="91" spans="4:5" x14ac:dyDescent="0.3">
      <c r="D91" s="1"/>
      <c r="E91" s="1"/>
    </row>
    <row r="92" spans="4:5" x14ac:dyDescent="0.3">
      <c r="D92" s="1"/>
      <c r="E92" s="1"/>
    </row>
    <row r="93" spans="4:5" x14ac:dyDescent="0.3">
      <c r="D93" s="1"/>
      <c r="E93" s="1"/>
    </row>
    <row r="94" spans="4:5" x14ac:dyDescent="0.3">
      <c r="D94" s="1"/>
      <c r="E94" s="1"/>
    </row>
    <row r="95" spans="4:5" x14ac:dyDescent="0.3">
      <c r="D95" s="1"/>
      <c r="E95" s="1"/>
    </row>
    <row r="96" spans="4:5" x14ac:dyDescent="0.3">
      <c r="D96" s="1"/>
      <c r="E96" s="1"/>
    </row>
    <row r="97" spans="4:5" x14ac:dyDescent="0.3">
      <c r="D97" s="1"/>
      <c r="E97" s="1"/>
    </row>
    <row r="98" spans="4:5" x14ac:dyDescent="0.3">
      <c r="D98" s="1"/>
      <c r="E98" s="1"/>
    </row>
    <row r="99" spans="4:5" x14ac:dyDescent="0.3">
      <c r="D99" s="1"/>
      <c r="E99" s="1"/>
    </row>
    <row r="100" spans="4:5" x14ac:dyDescent="0.3">
      <c r="D100" s="1"/>
      <c r="E100" s="1"/>
    </row>
    <row r="101" spans="4:5" x14ac:dyDescent="0.3">
      <c r="D101" s="1"/>
      <c r="E101" s="1"/>
    </row>
  </sheetData>
  <mergeCells count="1">
    <mergeCell ref="J18:O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84"/>
  <sheetViews>
    <sheetView workbookViewId="0">
      <selection activeCell="B8" sqref="B8:B9"/>
    </sheetView>
  </sheetViews>
  <sheetFormatPr defaultRowHeight="14.4" x14ac:dyDescent="0.3"/>
  <cols>
    <col min="10" max="11" width="9.21875" bestFit="1" customWidth="1"/>
  </cols>
  <sheetData>
    <row r="2" spans="3:20" x14ac:dyDescent="0.3">
      <c r="D2" t="s">
        <v>21</v>
      </c>
      <c r="J2" t="s">
        <v>25</v>
      </c>
      <c r="O2" t="s">
        <v>27</v>
      </c>
      <c r="P2">
        <f>TINV(0.05,67)</f>
        <v>1.9960083540252964</v>
      </c>
    </row>
    <row r="3" spans="3:20" x14ac:dyDescent="0.3">
      <c r="D3" t="s">
        <v>32</v>
      </c>
      <c r="E3" t="s">
        <v>28</v>
      </c>
      <c r="F3" t="s">
        <v>34</v>
      </c>
      <c r="G3" t="s">
        <v>2</v>
      </c>
      <c r="H3" t="s">
        <v>33</v>
      </c>
      <c r="I3" t="s">
        <v>24</v>
      </c>
      <c r="K3" t="s">
        <v>35</v>
      </c>
      <c r="L3" t="s">
        <v>36</v>
      </c>
    </row>
    <row r="4" spans="3:20" x14ac:dyDescent="0.3">
      <c r="C4" t="s">
        <v>20</v>
      </c>
      <c r="D4">
        <v>1</v>
      </c>
      <c r="E4">
        <f t="shared" ref="E4:E35" si="0">Eta</f>
        <v>38</v>
      </c>
      <c r="F4">
        <f t="shared" ref="F4:F35" si="1">Casa</f>
        <v>1</v>
      </c>
      <c r="G4" s="1">
        <v>2</v>
      </c>
      <c r="H4" s="1">
        <f>G4^2</f>
        <v>4</v>
      </c>
      <c r="I4">
        <f t="array" ref="I4:I84">MMULT(D4:H84,bOLS)</f>
        <v>82.392138683196862</v>
      </c>
      <c r="J4">
        <f t="array" ref="J4">tgam*SQRT((1+MMULT(D4:H4,MMULT(P$9:T$13,TRANSPOSE(D4:H4)))))*sOLS</f>
        <v>597.26125369186514</v>
      </c>
      <c r="K4">
        <f>I4+J4</f>
        <v>679.65339237506203</v>
      </c>
      <c r="L4">
        <f>MAX(0,I4-J4)</f>
        <v>0</v>
      </c>
    </row>
    <row r="5" spans="3:20" x14ac:dyDescent="0.3">
      <c r="D5">
        <v>1</v>
      </c>
      <c r="E5">
        <f t="shared" si="0"/>
        <v>38</v>
      </c>
      <c r="F5">
        <f t="shared" si="1"/>
        <v>1</v>
      </c>
      <c r="G5">
        <v>2.1</v>
      </c>
      <c r="H5" s="1">
        <f>G5^2</f>
        <v>4.41</v>
      </c>
      <c r="I5">
        <v>99.678135272269671</v>
      </c>
      <c r="J5">
        <f t="array" ref="J5">tgam*SQRT((1+MMULT(D5:H5,MMULT(P$9:T$13,TRANSPOSE(D5:H5)))))*sOLS</f>
        <v>595.17827844748899</v>
      </c>
      <c r="K5">
        <f t="shared" ref="K5:K68" si="2">I5+J5</f>
        <v>694.85641371975862</v>
      </c>
      <c r="L5">
        <f t="shared" ref="L5:L68" si="3">MAX(0,I5-J5)</f>
        <v>0</v>
      </c>
    </row>
    <row r="6" spans="3:20" x14ac:dyDescent="0.3">
      <c r="D6">
        <v>1</v>
      </c>
      <c r="E6">
        <f t="shared" si="0"/>
        <v>38</v>
      </c>
      <c r="F6">
        <f t="shared" si="1"/>
        <v>1</v>
      </c>
      <c r="G6" s="1">
        <v>2.2000000000000002</v>
      </c>
      <c r="H6" s="1">
        <f t="shared" ref="H6:H69" si="4">G6^2</f>
        <v>4.8400000000000007</v>
      </c>
      <c r="I6">
        <v>116.66419497778871</v>
      </c>
      <c r="J6">
        <f t="array" ref="J6">tgam*SQRT((1+MMULT(D6:H6,MMULT(P$9:T$13,TRANSPOSE(D6:H6)))))*sOLS</f>
        <v>593.29906703039967</v>
      </c>
      <c r="K6">
        <f t="shared" si="2"/>
        <v>709.96326200818839</v>
      </c>
      <c r="L6">
        <f t="shared" si="3"/>
        <v>0</v>
      </c>
      <c r="P6" t="s">
        <v>26</v>
      </c>
    </row>
    <row r="7" spans="3:20" x14ac:dyDescent="0.3">
      <c r="D7">
        <v>1</v>
      </c>
      <c r="E7">
        <f t="shared" si="0"/>
        <v>38</v>
      </c>
      <c r="F7">
        <f t="shared" si="1"/>
        <v>1</v>
      </c>
      <c r="G7">
        <v>2.2999999999999998</v>
      </c>
      <c r="H7" s="1">
        <f t="shared" si="4"/>
        <v>5.2899999999999991</v>
      </c>
      <c r="I7">
        <v>133.35031779975401</v>
      </c>
      <c r="J7">
        <f t="array" ref="J7">tgam*SQRT((1+MMULT(D7:H7,MMULT(P$9:T$13,TRANSPOSE(D7:H7)))))*sOLS</f>
        <v>591.61202916920161</v>
      </c>
      <c r="K7">
        <f t="shared" si="2"/>
        <v>724.96234696895567</v>
      </c>
      <c r="L7">
        <f t="shared" si="3"/>
        <v>0</v>
      </c>
    </row>
    <row r="8" spans="3:20" x14ac:dyDescent="0.3">
      <c r="D8">
        <v>1</v>
      </c>
      <c r="E8">
        <f t="shared" si="0"/>
        <v>38</v>
      </c>
      <c r="F8">
        <f t="shared" si="1"/>
        <v>1</v>
      </c>
      <c r="G8" s="1">
        <v>2.4</v>
      </c>
      <c r="H8" s="1">
        <f t="shared" si="4"/>
        <v>5.76</v>
      </c>
      <c r="I8">
        <v>149.73650373816571</v>
      </c>
      <c r="J8">
        <f t="array" ref="J8">tgam*SQRT((1+MMULT(D8:H8,MMULT(P$9:T$13,TRANSPOSE(D8:H8)))))*sOLS</f>
        <v>590.10569852782703</v>
      </c>
      <c r="K8">
        <f t="shared" si="2"/>
        <v>739.84220226599268</v>
      </c>
      <c r="L8">
        <f t="shared" si="3"/>
        <v>0</v>
      </c>
    </row>
    <row r="9" spans="3:20" x14ac:dyDescent="0.3">
      <c r="D9">
        <v>1</v>
      </c>
      <c r="E9">
        <f t="shared" si="0"/>
        <v>38</v>
      </c>
      <c r="F9">
        <f t="shared" si="1"/>
        <v>1</v>
      </c>
      <c r="G9">
        <v>2.5</v>
      </c>
      <c r="H9" s="1">
        <f t="shared" si="4"/>
        <v>6.25</v>
      </c>
      <c r="I9">
        <v>165.82275279302371</v>
      </c>
      <c r="J9">
        <f t="array" ref="J9">tgam*SQRT((1+MMULT(D9:H9,MMULT(P$9:T$13,TRANSPOSE(D9:H9)))))*sOLS</f>
        <v>588.76877080267434</v>
      </c>
      <c r="K9">
        <f t="shared" si="2"/>
        <v>754.59152359569805</v>
      </c>
      <c r="L9">
        <f t="shared" si="3"/>
        <v>0</v>
      </c>
      <c r="P9">
        <f t="array" ref="P9:T13">MINVERSE(MMULT(TRANSPOSE(X),X))</f>
        <v>0.49012837118424957</v>
      </c>
      <c r="Q9">
        <v>-7.7078787651383264E-3</v>
      </c>
      <c r="R9">
        <v>5.5407512790789731E-2</v>
      </c>
      <c r="S9">
        <v>-0.12095288940005748</v>
      </c>
      <c r="T9">
        <v>1.089878036963648E-2</v>
      </c>
    </row>
    <row r="10" spans="3:20" x14ac:dyDescent="0.3">
      <c r="D10">
        <v>1</v>
      </c>
      <c r="E10">
        <f t="shared" si="0"/>
        <v>38</v>
      </c>
      <c r="F10">
        <f t="shared" si="1"/>
        <v>1</v>
      </c>
      <c r="G10" s="1">
        <v>2.6</v>
      </c>
      <c r="H10" s="1">
        <f t="shared" si="4"/>
        <v>6.7600000000000007</v>
      </c>
      <c r="I10">
        <v>181.60906496432801</v>
      </c>
      <c r="J10">
        <f t="array" ref="J10">tgam*SQRT((1+MMULT(D10:H10,MMULT(P$9:T$13,TRANSPOSE(D10:H10)))))*sOLS</f>
        <v>587.59013949292887</v>
      </c>
      <c r="K10">
        <f t="shared" si="2"/>
        <v>769.19920445725688</v>
      </c>
      <c r="L10">
        <f t="shared" si="3"/>
        <v>0</v>
      </c>
      <c r="P10">
        <v>-7.7078787651383238E-3</v>
      </c>
      <c r="Q10">
        <v>3.7507359945669827E-4</v>
      </c>
      <c r="R10">
        <v>-1.7073916134176732E-3</v>
      </c>
      <c r="S10">
        <v>-1.4354606784381984E-3</v>
      </c>
      <c r="T10">
        <v>1.0575132123972294E-4</v>
      </c>
    </row>
    <row r="11" spans="3:20" x14ac:dyDescent="0.3">
      <c r="D11">
        <v>1</v>
      </c>
      <c r="E11">
        <f t="shared" si="0"/>
        <v>38</v>
      </c>
      <c r="F11">
        <f t="shared" si="1"/>
        <v>1</v>
      </c>
      <c r="G11">
        <v>2.7</v>
      </c>
      <c r="H11" s="1">
        <f t="shared" si="4"/>
        <v>7.2900000000000009</v>
      </c>
      <c r="I11">
        <v>197.09544025207859</v>
      </c>
      <c r="J11">
        <f t="array" ref="J11">tgam*SQRT((1+MMULT(D11:H11,MMULT(P$9:T$13,TRANSPOSE(D11:H11)))))*sOLS</f>
        <v>586.55892919847849</v>
      </c>
      <c r="K11">
        <f t="shared" si="2"/>
        <v>783.65436945055706</v>
      </c>
      <c r="L11">
        <f t="shared" si="3"/>
        <v>0</v>
      </c>
      <c r="P11">
        <v>5.5407512790790148E-2</v>
      </c>
      <c r="Q11">
        <v>-1.7073916134176773E-3</v>
      </c>
      <c r="R11">
        <v>8.480335506898673E-2</v>
      </c>
      <c r="S11">
        <v>-1.0647058898176534E-2</v>
      </c>
      <c r="T11">
        <v>1.9025753100374655E-4</v>
      </c>
    </row>
    <row r="12" spans="3:20" x14ac:dyDescent="0.3">
      <c r="D12">
        <v>1</v>
      </c>
      <c r="E12">
        <f t="shared" si="0"/>
        <v>38</v>
      </c>
      <c r="F12">
        <f t="shared" si="1"/>
        <v>1</v>
      </c>
      <c r="G12" s="1">
        <v>2.8</v>
      </c>
      <c r="H12" s="1">
        <f t="shared" si="4"/>
        <v>7.839999999999999</v>
      </c>
      <c r="I12">
        <v>212.28187865627541</v>
      </c>
      <c r="J12">
        <f t="array" ref="J12">tgam*SQRT((1+MMULT(D12:H12,MMULT(P$9:T$13,TRANSPOSE(D12:H12)))))*sOLS</f>
        <v>585.66452635163057</v>
      </c>
      <c r="K12">
        <f t="shared" si="2"/>
        <v>797.94640500790592</v>
      </c>
      <c r="L12">
        <f t="shared" si="3"/>
        <v>0</v>
      </c>
      <c r="P12">
        <v>-0.12095288940005715</v>
      </c>
      <c r="Q12">
        <v>-1.4354606784382109E-3</v>
      </c>
      <c r="R12">
        <v>-1.0647058898176387E-2</v>
      </c>
      <c r="S12">
        <v>7.9655226716968952E-2</v>
      </c>
      <c r="T12">
        <v>-7.0891540975858217E-3</v>
      </c>
    </row>
    <row r="13" spans="3:20" x14ac:dyDescent="0.3">
      <c r="D13">
        <v>1</v>
      </c>
      <c r="E13">
        <f t="shared" si="0"/>
        <v>38</v>
      </c>
      <c r="F13">
        <f t="shared" si="1"/>
        <v>1</v>
      </c>
      <c r="G13">
        <v>2.9</v>
      </c>
      <c r="H13" s="1">
        <f t="shared" si="4"/>
        <v>8.41</v>
      </c>
      <c r="I13">
        <v>227.16838017691856</v>
      </c>
      <c r="J13">
        <f t="array" ref="J13">tgam*SQRT((1+MMULT(D13:H13,MMULT(P$9:T$13,TRANSPOSE(D13:H13)))))*sOLS</f>
        <v>584.89660733713572</v>
      </c>
      <c r="K13">
        <f t="shared" si="2"/>
        <v>812.06498751405434</v>
      </c>
      <c r="L13">
        <f t="shared" si="3"/>
        <v>0</v>
      </c>
      <c r="P13">
        <v>1.0898780369636476E-2</v>
      </c>
      <c r="Q13">
        <v>1.0575132123972327E-4</v>
      </c>
      <c r="R13">
        <v>1.9025753100373606E-4</v>
      </c>
      <c r="S13">
        <v>-7.0891540975858208E-3</v>
      </c>
      <c r="T13">
        <v>6.8807251721813829E-4</v>
      </c>
    </row>
    <row r="14" spans="3:20" x14ac:dyDescent="0.3">
      <c r="D14">
        <v>1</v>
      </c>
      <c r="E14">
        <f t="shared" si="0"/>
        <v>38</v>
      </c>
      <c r="F14">
        <f t="shared" si="1"/>
        <v>1</v>
      </c>
      <c r="G14" s="1">
        <v>3</v>
      </c>
      <c r="H14" s="1">
        <f t="shared" si="4"/>
        <v>9</v>
      </c>
      <c r="I14">
        <v>241.75494481400807</v>
      </c>
      <c r="J14">
        <f t="array" ref="J14">tgam*SQRT((1+MMULT(D14:H14,MMULT(P$9:T$13,TRANSPOSE(D14:H14)))))*sOLS</f>
        <v>584.24516399899551</v>
      </c>
      <c r="K14">
        <f t="shared" si="2"/>
        <v>826.00010881300364</v>
      </c>
      <c r="L14">
        <f t="shared" si="3"/>
        <v>0</v>
      </c>
    </row>
    <row r="15" spans="3:20" x14ac:dyDescent="0.3">
      <c r="D15">
        <v>1</v>
      </c>
      <c r="E15">
        <f t="shared" si="0"/>
        <v>38</v>
      </c>
      <c r="F15">
        <f t="shared" si="1"/>
        <v>1</v>
      </c>
      <c r="G15">
        <v>3.1</v>
      </c>
      <c r="H15" s="1">
        <f t="shared" si="4"/>
        <v>9.6100000000000012</v>
      </c>
      <c r="I15">
        <v>256.04157256754382</v>
      </c>
      <c r="J15">
        <f t="array" ref="J15">tgam*SQRT((1+MMULT(D15:H15,MMULT(P$9:T$13,TRANSPOSE(D15:H15)))))*sOLS</f>
        <v>583.70052657157703</v>
      </c>
      <c r="K15">
        <f t="shared" si="2"/>
        <v>839.74209913912091</v>
      </c>
      <c r="L15">
        <f t="shared" si="3"/>
        <v>0</v>
      </c>
    </row>
    <row r="16" spans="3:20" x14ac:dyDescent="0.3">
      <c r="D16">
        <v>1</v>
      </c>
      <c r="E16">
        <f t="shared" si="0"/>
        <v>38</v>
      </c>
      <c r="F16">
        <f t="shared" si="1"/>
        <v>1</v>
      </c>
      <c r="G16" s="1">
        <v>3.2</v>
      </c>
      <c r="H16" s="1">
        <f t="shared" si="4"/>
        <v>10.240000000000002</v>
      </c>
      <c r="I16">
        <v>270.02826343752588</v>
      </c>
      <c r="J16">
        <f t="array" ref="J16">tgam*SQRT((1+MMULT(D16:H16,MMULT(P$9:T$13,TRANSPOSE(D16:H16)))))*sOLS</f>
        <v>583.25338410637187</v>
      </c>
      <c r="K16">
        <f t="shared" si="2"/>
        <v>853.28164754389775</v>
      </c>
      <c r="L16">
        <f t="shared" si="3"/>
        <v>0</v>
      </c>
    </row>
    <row r="17" spans="4:12" x14ac:dyDescent="0.3">
      <c r="D17">
        <v>1</v>
      </c>
      <c r="E17">
        <f t="shared" si="0"/>
        <v>38</v>
      </c>
      <c r="F17">
        <f t="shared" si="1"/>
        <v>1</v>
      </c>
      <c r="G17">
        <v>3.3</v>
      </c>
      <c r="H17" s="1">
        <f t="shared" si="4"/>
        <v>10.889999999999999</v>
      </c>
      <c r="I17">
        <v>283.71501742395424</v>
      </c>
      <c r="J17">
        <f t="array" ref="J17">tgam*SQRT((1+MMULT(D17:H17,MMULT(P$9:T$13,TRANSPOSE(D17:H17)))))*sOLS</f>
        <v>582.8948024941235</v>
      </c>
      <c r="K17">
        <f t="shared" si="2"/>
        <v>866.60981991807773</v>
      </c>
      <c r="L17">
        <f t="shared" si="3"/>
        <v>0</v>
      </c>
    </row>
    <row r="18" spans="4:12" x14ac:dyDescent="0.3">
      <c r="D18">
        <v>1</v>
      </c>
      <c r="E18">
        <f t="shared" si="0"/>
        <v>38</v>
      </c>
      <c r="F18">
        <f t="shared" si="1"/>
        <v>1</v>
      </c>
      <c r="G18" s="1">
        <v>3.4</v>
      </c>
      <c r="H18" s="1">
        <f t="shared" si="4"/>
        <v>11.559999999999999</v>
      </c>
      <c r="I18">
        <v>297.10183452682878</v>
      </c>
      <c r="J18">
        <f t="array" ref="J18">tgam*SQRT((1+MMULT(D18:H18,MMULT(P$9:T$13,TRANSPOSE(D18:H18)))))*sOLS</f>
        <v>582.61624020512579</v>
      </c>
      <c r="K18">
        <f t="shared" si="2"/>
        <v>879.71807473195463</v>
      </c>
      <c r="L18">
        <f t="shared" si="3"/>
        <v>0</v>
      </c>
    </row>
    <row r="19" spans="4:12" x14ac:dyDescent="0.3">
      <c r="D19">
        <v>1</v>
      </c>
      <c r="E19">
        <f t="shared" si="0"/>
        <v>38</v>
      </c>
      <c r="F19">
        <f t="shared" si="1"/>
        <v>1</v>
      </c>
      <c r="G19">
        <v>3.5</v>
      </c>
      <c r="H19" s="1">
        <f t="shared" si="4"/>
        <v>12.25</v>
      </c>
      <c r="I19">
        <v>310.18871474614974</v>
      </c>
      <c r="J19">
        <f t="array" ref="J19">tgam*SQRT((1+MMULT(D19:H19,MMULT(P$9:T$13,TRANSPOSE(D19:H19)))))*sOLS</f>
        <v>582.40956188839493</v>
      </c>
      <c r="K19">
        <f t="shared" si="2"/>
        <v>892.59827663454462</v>
      </c>
      <c r="L19">
        <f t="shared" si="3"/>
        <v>0</v>
      </c>
    </row>
    <row r="20" spans="4:12" x14ac:dyDescent="0.3">
      <c r="D20">
        <v>1</v>
      </c>
      <c r="E20">
        <f t="shared" si="0"/>
        <v>38</v>
      </c>
      <c r="F20">
        <f t="shared" si="1"/>
        <v>1</v>
      </c>
      <c r="G20" s="1">
        <v>3.6</v>
      </c>
      <c r="H20" s="1">
        <f t="shared" si="4"/>
        <v>12.96</v>
      </c>
      <c r="I20">
        <v>322.97565808191712</v>
      </c>
      <c r="J20">
        <f t="array" ref="J20">tgam*SQRT((1+MMULT(D20:H20,MMULT(P$9:T$13,TRANSPOSE(D20:H20)))))*sOLS</f>
        <v>582.26704998349931</v>
      </c>
      <c r="K20">
        <f t="shared" si="2"/>
        <v>905.24270806541642</v>
      </c>
      <c r="L20">
        <f t="shared" si="3"/>
        <v>0</v>
      </c>
    </row>
    <row r="21" spans="4:12" x14ac:dyDescent="0.3">
      <c r="D21">
        <v>1</v>
      </c>
      <c r="E21">
        <f t="shared" si="0"/>
        <v>38</v>
      </c>
      <c r="F21">
        <f t="shared" si="1"/>
        <v>1</v>
      </c>
      <c r="G21">
        <v>3.7</v>
      </c>
      <c r="H21" s="1">
        <f t="shared" si="4"/>
        <v>13.690000000000001</v>
      </c>
      <c r="I21">
        <v>335.46266453413068</v>
      </c>
      <c r="J21">
        <f t="array" ref="J21">tgam*SQRT((1+MMULT(D21:H21,MMULT(P$9:T$13,TRANSPOSE(D21:H21)))))*sOLS</f>
        <v>582.18141450745384</v>
      </c>
      <c r="K21">
        <f t="shared" si="2"/>
        <v>917.64407904158452</v>
      </c>
      <c r="L21">
        <f t="shared" si="3"/>
        <v>0</v>
      </c>
    </row>
    <row r="22" spans="4:12" x14ac:dyDescent="0.3">
      <c r="D22">
        <v>1</v>
      </c>
      <c r="E22">
        <f t="shared" si="0"/>
        <v>38</v>
      </c>
      <c r="F22">
        <f t="shared" si="1"/>
        <v>1</v>
      </c>
      <c r="G22" s="1">
        <v>3.8</v>
      </c>
      <c r="H22" s="1">
        <f t="shared" si="4"/>
        <v>14.44</v>
      </c>
      <c r="I22">
        <v>347.64973410279032</v>
      </c>
      <c r="J22">
        <f t="array" ref="J22">tgam*SQRT((1+MMULT(D22:H22,MMULT(P$9:T$13,TRANSPOSE(D22:H22)))))*sOLS</f>
        <v>582.14580118371543</v>
      </c>
      <c r="K22">
        <f t="shared" si="2"/>
        <v>929.79553528650581</v>
      </c>
      <c r="L22">
        <f t="shared" si="3"/>
        <v>0</v>
      </c>
    </row>
    <row r="23" spans="4:12" x14ac:dyDescent="0.3">
      <c r="D23">
        <v>1</v>
      </c>
      <c r="E23">
        <f t="shared" si="0"/>
        <v>38</v>
      </c>
      <c r="F23">
        <f t="shared" si="1"/>
        <v>1</v>
      </c>
      <c r="G23">
        <v>3.9</v>
      </c>
      <c r="H23" s="1">
        <f t="shared" si="4"/>
        <v>15.209999999999999</v>
      </c>
      <c r="I23">
        <v>359.53686678789649</v>
      </c>
      <c r="J23">
        <f t="array" ref="J23">tgam*SQRT((1+MMULT(D23:H23,MMULT(P$9:T$13,TRANSPOSE(D23:H23)))))*sOLS</f>
        <v>582.15379808141643</v>
      </c>
      <c r="K23">
        <f t="shared" si="2"/>
        <v>941.69066486931297</v>
      </c>
      <c r="L23">
        <f t="shared" si="3"/>
        <v>0</v>
      </c>
    </row>
    <row r="24" spans="4:12" x14ac:dyDescent="0.3">
      <c r="D24">
        <v>1</v>
      </c>
      <c r="E24">
        <f t="shared" si="0"/>
        <v>38</v>
      </c>
      <c r="F24">
        <f t="shared" si="1"/>
        <v>1</v>
      </c>
      <c r="G24" s="1">
        <v>4</v>
      </c>
      <c r="H24" s="1">
        <f t="shared" si="4"/>
        <v>16</v>
      </c>
      <c r="I24">
        <v>371.12406258944895</v>
      </c>
      <c r="J24">
        <f t="array" ref="J24">tgam*SQRT((1+MMULT(D24:H24,MMULT(P$9:T$13,TRANSPOSE(D24:H24)))))*sOLS</f>
        <v>582.19944093101583</v>
      </c>
      <c r="K24">
        <f t="shared" si="2"/>
        <v>953.32350352046478</v>
      </c>
      <c r="L24">
        <f t="shared" si="3"/>
        <v>0</v>
      </c>
    </row>
    <row r="25" spans="4:12" x14ac:dyDescent="0.3">
      <c r="D25">
        <v>1</v>
      </c>
      <c r="E25">
        <f t="shared" si="0"/>
        <v>38</v>
      </c>
      <c r="F25">
        <f t="shared" si="1"/>
        <v>1</v>
      </c>
      <c r="G25">
        <v>4.0999999999999996</v>
      </c>
      <c r="H25" s="1">
        <f t="shared" si="4"/>
        <v>16.809999999999999</v>
      </c>
      <c r="I25">
        <v>382.41132150744772</v>
      </c>
      <c r="J25">
        <f t="array" ref="J25">tgam*SQRT((1+MMULT(D25:H25,MMULT(P$9:T$13,TRANSPOSE(D25:H25)))))*sOLS</f>
        <v>582.27721727802361</v>
      </c>
      <c r="K25">
        <f t="shared" si="2"/>
        <v>964.68853878547134</v>
      </c>
      <c r="L25">
        <f t="shared" si="3"/>
        <v>0</v>
      </c>
    </row>
    <row r="26" spans="4:12" x14ac:dyDescent="0.3">
      <c r="D26">
        <v>1</v>
      </c>
      <c r="E26">
        <f t="shared" si="0"/>
        <v>38</v>
      </c>
      <c r="F26">
        <f t="shared" si="1"/>
        <v>1</v>
      </c>
      <c r="G26" s="1">
        <v>4.2</v>
      </c>
      <c r="H26" s="1">
        <f t="shared" si="4"/>
        <v>17.64</v>
      </c>
      <c r="I26">
        <v>393.3986435418928</v>
      </c>
      <c r="J26">
        <f t="array" ref="J26">tgam*SQRT((1+MMULT(D26:H26,MMULT(P$9:T$13,TRANSPOSE(D26:H26)))))*sOLS</f>
        <v>582.3820696297721</v>
      </c>
      <c r="K26">
        <f t="shared" si="2"/>
        <v>975.78071317166496</v>
      </c>
      <c r="L26">
        <f t="shared" si="3"/>
        <v>0</v>
      </c>
    </row>
    <row r="27" spans="4:12" x14ac:dyDescent="0.3">
      <c r="D27">
        <v>1</v>
      </c>
      <c r="E27">
        <f t="shared" si="0"/>
        <v>38</v>
      </c>
      <c r="F27">
        <f t="shared" si="1"/>
        <v>1</v>
      </c>
      <c r="G27">
        <v>4.3</v>
      </c>
      <c r="H27" s="1">
        <f t="shared" si="4"/>
        <v>18.489999999999998</v>
      </c>
      <c r="I27">
        <v>404.08602869278417</v>
      </c>
      <c r="J27">
        <f t="array" ref="J27">tgam*SQRT((1+MMULT(D27:H27,MMULT(P$9:T$13,TRANSPOSE(D27:H27)))))*sOLS</f>
        <v>582.50939774179278</v>
      </c>
      <c r="K27">
        <f t="shared" si="2"/>
        <v>986.59542643457689</v>
      </c>
      <c r="L27">
        <f t="shared" si="3"/>
        <v>0</v>
      </c>
    </row>
    <row r="28" spans="4:12" x14ac:dyDescent="0.3">
      <c r="D28">
        <v>1</v>
      </c>
      <c r="E28">
        <f t="shared" si="0"/>
        <v>38</v>
      </c>
      <c r="F28">
        <f t="shared" si="1"/>
        <v>1</v>
      </c>
      <c r="G28" s="1">
        <v>4.4000000000000004</v>
      </c>
      <c r="H28" s="1">
        <f t="shared" si="4"/>
        <v>19.360000000000003</v>
      </c>
      <c r="I28">
        <v>414.47347696012179</v>
      </c>
      <c r="J28">
        <f t="array" ref="J28">tgam*SQRT((1+MMULT(D28:H28,MMULT(P$9:T$13,TRANSPOSE(D28:H28)))))*sOLS</f>
        <v>582.65506018057795</v>
      </c>
      <c r="K28">
        <f t="shared" si="2"/>
        <v>997.12853714069979</v>
      </c>
      <c r="L28">
        <f t="shared" si="3"/>
        <v>0</v>
      </c>
    </row>
    <row r="29" spans="4:12" x14ac:dyDescent="0.3">
      <c r="D29">
        <v>1</v>
      </c>
      <c r="E29">
        <f t="shared" si="0"/>
        <v>38</v>
      </c>
      <c r="F29">
        <f t="shared" si="1"/>
        <v>1</v>
      </c>
      <c r="G29">
        <v>4.5</v>
      </c>
      <c r="H29" s="1">
        <f t="shared" si="4"/>
        <v>20.25</v>
      </c>
      <c r="I29">
        <v>424.56098834390576</v>
      </c>
      <c r="J29">
        <f t="array" ref="J29">tgam*SQRT((1+MMULT(D29:H29,MMULT(P$9:T$13,TRANSPOSE(D29:H29)))))*sOLS</f>
        <v>582.81537528866204</v>
      </c>
      <c r="K29">
        <f t="shared" si="2"/>
        <v>1007.3763636325677</v>
      </c>
      <c r="L29">
        <f t="shared" si="3"/>
        <v>0</v>
      </c>
    </row>
    <row r="30" spans="4:12" x14ac:dyDescent="0.3">
      <c r="D30">
        <v>1</v>
      </c>
      <c r="E30">
        <f t="shared" si="0"/>
        <v>38</v>
      </c>
      <c r="F30">
        <f t="shared" si="1"/>
        <v>1</v>
      </c>
      <c r="G30" s="1">
        <v>4.5999999999999996</v>
      </c>
      <c r="H30" s="1">
        <f t="shared" si="4"/>
        <v>21.159999999999997</v>
      </c>
      <c r="I30">
        <v>434.34856284413587</v>
      </c>
      <c r="J30">
        <f t="array" ref="J30">tgam*SQRT((1+MMULT(D30:H30,MMULT(P$9:T$13,TRANSPOSE(D30:H30)))))*sOLS</f>
        <v>582.98712166634243</v>
      </c>
      <c r="K30">
        <f t="shared" si="2"/>
        <v>1017.3356845104784</v>
      </c>
      <c r="L30">
        <f t="shared" si="3"/>
        <v>0</v>
      </c>
    </row>
    <row r="31" spans="4:12" x14ac:dyDescent="0.3">
      <c r="D31">
        <v>1</v>
      </c>
      <c r="E31">
        <f t="shared" si="0"/>
        <v>38</v>
      </c>
      <c r="F31">
        <f t="shared" si="1"/>
        <v>1</v>
      </c>
      <c r="G31">
        <v>4.7</v>
      </c>
      <c r="H31" s="1">
        <f t="shared" si="4"/>
        <v>22.090000000000003</v>
      </c>
      <c r="I31">
        <v>443.83620046081256</v>
      </c>
      <c r="J31">
        <f t="array" ref="J31">tgam*SQRT((1+MMULT(D31:H31,MMULT(P$9:T$13,TRANSPOSE(D31:H31)))))*sOLS</f>
        <v>583.16753827219407</v>
      </c>
      <c r="K31">
        <f t="shared" si="2"/>
        <v>1027.0037387330067</v>
      </c>
      <c r="L31">
        <f t="shared" si="3"/>
        <v>0</v>
      </c>
    </row>
    <row r="32" spans="4:12" x14ac:dyDescent="0.3">
      <c r="D32">
        <v>1</v>
      </c>
      <c r="E32">
        <f t="shared" si="0"/>
        <v>38</v>
      </c>
      <c r="F32">
        <f t="shared" si="1"/>
        <v>1</v>
      </c>
      <c r="G32" s="1">
        <v>4.8</v>
      </c>
      <c r="H32" s="1">
        <f t="shared" si="4"/>
        <v>23.04</v>
      </c>
      <c r="I32">
        <v>453.02390119393522</v>
      </c>
      <c r="J32">
        <f t="array" ref="J32">tgam*SQRT((1+MMULT(D32:H32,MMULT(P$9:T$13,TRANSPOSE(D32:H32)))))*sOLS</f>
        <v>583.3543242319937</v>
      </c>
      <c r="K32">
        <f t="shared" si="2"/>
        <v>1036.378225425929</v>
      </c>
      <c r="L32">
        <f t="shared" si="3"/>
        <v>0</v>
      </c>
    </row>
    <row r="33" spans="4:12" x14ac:dyDescent="0.3">
      <c r="D33">
        <v>1</v>
      </c>
      <c r="E33">
        <f t="shared" si="0"/>
        <v>38</v>
      </c>
      <c r="F33">
        <f t="shared" si="1"/>
        <v>1</v>
      </c>
      <c r="G33">
        <v>4.9000000000000004</v>
      </c>
      <c r="H33" s="1">
        <f t="shared" si="4"/>
        <v>24.010000000000005</v>
      </c>
      <c r="I33">
        <v>461.91166504350451</v>
      </c>
      <c r="J33">
        <f t="array" ref="J33">tgam*SQRT((1+MMULT(D33:H33,MMULT(P$9:T$13,TRANSPOSE(D33:H33)))))*sOLS</f>
        <v>583.54563843293613</v>
      </c>
      <c r="K33">
        <f t="shared" si="2"/>
        <v>1045.4573034764408</v>
      </c>
      <c r="L33">
        <f t="shared" si="3"/>
        <v>0</v>
      </c>
    </row>
    <row r="34" spans="4:12" x14ac:dyDescent="0.3">
      <c r="D34">
        <v>1</v>
      </c>
      <c r="E34">
        <f t="shared" si="0"/>
        <v>38</v>
      </c>
      <c r="F34">
        <f t="shared" si="1"/>
        <v>1</v>
      </c>
      <c r="G34" s="1">
        <v>5</v>
      </c>
      <c r="H34" s="1">
        <f t="shared" si="4"/>
        <v>25</v>
      </c>
      <c r="I34">
        <v>470.49949200951983</v>
      </c>
      <c r="J34">
        <f t="array" ref="J34">tgam*SQRT((1+MMULT(D34:H34,MMULT(P$9:T$13,TRANSPOSE(D34:H34)))))*sOLS</f>
        <v>583.74009896716427</v>
      </c>
      <c r="K34">
        <f t="shared" si="2"/>
        <v>1054.2395909766842</v>
      </c>
      <c r="L34">
        <f t="shared" si="3"/>
        <v>0</v>
      </c>
    </row>
    <row r="35" spans="4:12" x14ac:dyDescent="0.3">
      <c r="D35">
        <v>1</v>
      </c>
      <c r="E35">
        <f t="shared" si="0"/>
        <v>38</v>
      </c>
      <c r="F35">
        <f t="shared" si="1"/>
        <v>1</v>
      </c>
      <c r="G35">
        <v>5.0999999999999996</v>
      </c>
      <c r="H35" s="1">
        <f t="shared" si="4"/>
        <v>26.009999999999998</v>
      </c>
      <c r="I35">
        <v>478.78738209198161</v>
      </c>
      <c r="J35">
        <f t="array" ref="J35">tgam*SQRT((1+MMULT(D35:H35,MMULT(P$9:T$13,TRANSPOSE(D35:H35)))))*sOLS</f>
        <v>583.93678247576884</v>
      </c>
      <c r="K35">
        <f t="shared" si="2"/>
        <v>1062.7241645677504</v>
      </c>
      <c r="L35">
        <f t="shared" si="3"/>
        <v>0</v>
      </c>
    </row>
    <row r="36" spans="4:12" x14ac:dyDescent="0.3">
      <c r="D36">
        <v>1</v>
      </c>
      <c r="E36">
        <f t="shared" ref="E36:E67" si="5">Eta</f>
        <v>38</v>
      </c>
      <c r="F36">
        <f t="shared" ref="F36:F67" si="6">Casa</f>
        <v>1</v>
      </c>
      <c r="G36" s="1">
        <v>5.2</v>
      </c>
      <c r="H36" s="1">
        <f t="shared" si="4"/>
        <v>27.040000000000003</v>
      </c>
      <c r="I36">
        <v>486.77533529088959</v>
      </c>
      <c r="J36">
        <f t="array" ref="J36">tgam*SQRT((1+MMULT(D36:H36,MMULT(P$9:T$13,TRANSPOSE(D36:H36)))))*sOLS</f>
        <v>584.13522343158991</v>
      </c>
      <c r="K36">
        <f t="shared" si="2"/>
        <v>1070.9105587224794</v>
      </c>
      <c r="L36">
        <f t="shared" si="3"/>
        <v>0</v>
      </c>
    </row>
    <row r="37" spans="4:12" x14ac:dyDescent="0.3">
      <c r="D37">
        <v>1</v>
      </c>
      <c r="E37">
        <f t="shared" si="5"/>
        <v>38</v>
      </c>
      <c r="F37">
        <f t="shared" si="6"/>
        <v>1</v>
      </c>
      <c r="G37">
        <v>5.3</v>
      </c>
      <c r="H37" s="1">
        <f t="shared" si="4"/>
        <v>28.09</v>
      </c>
      <c r="I37">
        <v>494.46335160624398</v>
      </c>
      <c r="J37">
        <f t="array" ref="J37">tgam*SQRT((1+MMULT(D37:H37,MMULT(P$9:T$13,TRANSPOSE(D37:H37)))))*sOLS</f>
        <v>584.33541338637883</v>
      </c>
      <c r="K37">
        <f t="shared" si="2"/>
        <v>1078.7987649926229</v>
      </c>
      <c r="L37">
        <f t="shared" si="3"/>
        <v>0</v>
      </c>
    </row>
    <row r="38" spans="4:12" x14ac:dyDescent="0.3">
      <c r="D38">
        <v>1</v>
      </c>
      <c r="E38">
        <f t="shared" si="5"/>
        <v>38</v>
      </c>
      <c r="F38">
        <f t="shared" si="6"/>
        <v>1</v>
      </c>
      <c r="G38" s="1">
        <v>5.4</v>
      </c>
      <c r="H38" s="1">
        <f t="shared" si="4"/>
        <v>29.160000000000004</v>
      </c>
      <c r="I38">
        <v>501.85143103804455</v>
      </c>
      <c r="J38">
        <f t="array" ref="J38">tgam*SQRT((1+MMULT(D38:H38,MMULT(P$9:T$13,TRANSPOSE(D38:H38)))))*sOLS</f>
        <v>584.53780019523106</v>
      </c>
      <c r="K38">
        <f t="shared" si="2"/>
        <v>1086.3892312332755</v>
      </c>
      <c r="L38">
        <f t="shared" si="3"/>
        <v>0</v>
      </c>
    </row>
    <row r="39" spans="4:12" x14ac:dyDescent="0.3">
      <c r="D39">
        <v>1</v>
      </c>
      <c r="E39">
        <f t="shared" si="5"/>
        <v>38</v>
      </c>
      <c r="F39">
        <f t="shared" si="6"/>
        <v>1</v>
      </c>
      <c r="G39">
        <v>5.5</v>
      </c>
      <c r="H39" s="1">
        <f t="shared" si="4"/>
        <v>30.25</v>
      </c>
      <c r="I39">
        <v>508.93957358629132</v>
      </c>
      <c r="J39">
        <f t="array" ref="J39">tgam*SQRT((1+MMULT(D39:H39,MMULT(P$9:T$13,TRANSPOSE(D39:H39)))))*sOLS</f>
        <v>584.7432872186389</v>
      </c>
      <c r="K39">
        <f t="shared" si="2"/>
        <v>1093.6828608049302</v>
      </c>
      <c r="L39">
        <f t="shared" si="3"/>
        <v>0</v>
      </c>
    </row>
    <row r="40" spans="4:12" x14ac:dyDescent="0.3">
      <c r="D40">
        <v>1</v>
      </c>
      <c r="E40">
        <f t="shared" si="5"/>
        <v>38</v>
      </c>
      <c r="F40">
        <f t="shared" si="6"/>
        <v>1</v>
      </c>
      <c r="G40" s="1">
        <v>5.6</v>
      </c>
      <c r="H40" s="1">
        <f t="shared" si="4"/>
        <v>31.359999999999996</v>
      </c>
      <c r="I40">
        <v>515.72777925098467</v>
      </c>
      <c r="J40">
        <f t="array" ref="J40">tgam*SQRT((1+MMULT(D40:H40,MMULT(P$9:T$13,TRANSPOSE(D40:H40)))))*sOLS</f>
        <v>584.95323249007504</v>
      </c>
      <c r="K40">
        <f t="shared" si="2"/>
        <v>1100.6810117410596</v>
      </c>
      <c r="L40">
        <f t="shared" si="3"/>
        <v>0</v>
      </c>
    </row>
    <row r="41" spans="4:12" x14ac:dyDescent="0.3">
      <c r="D41">
        <v>1</v>
      </c>
      <c r="E41">
        <f t="shared" si="5"/>
        <v>38</v>
      </c>
      <c r="F41">
        <f t="shared" si="6"/>
        <v>1</v>
      </c>
      <c r="G41">
        <v>5.7</v>
      </c>
      <c r="H41" s="1">
        <f t="shared" si="4"/>
        <v>32.49</v>
      </c>
      <c r="I41">
        <v>522.21604803212404</v>
      </c>
      <c r="J41">
        <f t="array" ref="J41">tgam*SQRT((1+MMULT(D41:H41,MMULT(P$9:T$13,TRANSPOSE(D41:H41)))))*sOLS</f>
        <v>585.16944782469966</v>
      </c>
      <c r="K41">
        <f t="shared" si="2"/>
        <v>1107.3854958568236</v>
      </c>
      <c r="L41">
        <f t="shared" si="3"/>
        <v>0</v>
      </c>
    </row>
    <row r="42" spans="4:12" x14ac:dyDescent="0.3">
      <c r="D42">
        <v>1</v>
      </c>
      <c r="E42">
        <f t="shared" si="5"/>
        <v>38</v>
      </c>
      <c r="F42">
        <f t="shared" si="6"/>
        <v>1</v>
      </c>
      <c r="G42" s="1">
        <v>5.8</v>
      </c>
      <c r="H42" s="1">
        <f t="shared" si="4"/>
        <v>33.64</v>
      </c>
      <c r="I42">
        <v>528.40437992970988</v>
      </c>
      <c r="J42">
        <f t="array" ref="J42">tgam*SQRT((1+MMULT(D42:H42,MMULT(P$9:T$13,TRANSPOSE(D42:H42)))))*sOLS</f>
        <v>585.39419783259552</v>
      </c>
      <c r="K42">
        <f t="shared" si="2"/>
        <v>1113.7985777623053</v>
      </c>
      <c r="L42">
        <f t="shared" si="3"/>
        <v>0</v>
      </c>
    </row>
    <row r="43" spans="4:12" x14ac:dyDescent="0.3">
      <c r="D43">
        <v>1</v>
      </c>
      <c r="E43">
        <f t="shared" si="5"/>
        <v>38</v>
      </c>
      <c r="F43">
        <f t="shared" si="6"/>
        <v>1</v>
      </c>
      <c r="G43">
        <v>5.9</v>
      </c>
      <c r="H43" s="1">
        <f t="shared" si="4"/>
        <v>34.81</v>
      </c>
      <c r="I43">
        <v>534.29277494374207</v>
      </c>
      <c r="J43">
        <f t="array" ref="J43">tgam*SQRT((1+MMULT(D43:H43,MMULT(P$9:T$13,TRANSPOSE(D43:H43)))))*sOLS</f>
        <v>585.6301987879051</v>
      </c>
      <c r="K43">
        <f t="shared" si="2"/>
        <v>1119.9229737316473</v>
      </c>
      <c r="L43">
        <f t="shared" si="3"/>
        <v>0</v>
      </c>
    </row>
    <row r="44" spans="4:12" x14ac:dyDescent="0.3">
      <c r="D44">
        <v>1</v>
      </c>
      <c r="E44">
        <f t="shared" si="5"/>
        <v>38</v>
      </c>
      <c r="F44">
        <f t="shared" si="6"/>
        <v>1</v>
      </c>
      <c r="G44" s="1">
        <v>6</v>
      </c>
      <c r="H44" s="1">
        <f t="shared" si="4"/>
        <v>36</v>
      </c>
      <c r="I44">
        <v>539.88123307422052</v>
      </c>
      <c r="J44">
        <f t="array" ref="J44">tgam*SQRT((1+MMULT(D44:H44,MMULT(P$9:T$13,TRANSPOSE(D44:H44)))))*sOLS</f>
        <v>585.8806172933929</v>
      </c>
      <c r="K44">
        <f t="shared" si="2"/>
        <v>1125.7618503676135</v>
      </c>
      <c r="L44">
        <f t="shared" si="3"/>
        <v>0</v>
      </c>
    </row>
    <row r="45" spans="4:12" x14ac:dyDescent="0.3">
      <c r="D45">
        <v>1</v>
      </c>
      <c r="E45">
        <f t="shared" si="5"/>
        <v>38</v>
      </c>
      <c r="F45">
        <f t="shared" si="6"/>
        <v>1</v>
      </c>
      <c r="G45">
        <v>6.1</v>
      </c>
      <c r="H45" s="1">
        <f t="shared" si="4"/>
        <v>37.209999999999994</v>
      </c>
      <c r="I45">
        <v>545.16975432114509</v>
      </c>
      <c r="J45">
        <f t="array" ref="J45">tgam*SQRT((1+MMULT(D45:H45,MMULT(P$9:T$13,TRANSPOSE(D45:H45)))))*sOLS</f>
        <v>586.14906866834463</v>
      </c>
      <c r="K45">
        <f t="shared" si="2"/>
        <v>1131.3188229894897</v>
      </c>
      <c r="L45">
        <f t="shared" si="3"/>
        <v>0</v>
      </c>
    </row>
    <row r="46" spans="4:12" x14ac:dyDescent="0.3">
      <c r="D46">
        <v>1</v>
      </c>
      <c r="E46">
        <f t="shared" si="5"/>
        <v>38</v>
      </c>
      <c r="F46">
        <f t="shared" si="6"/>
        <v>1</v>
      </c>
      <c r="G46" s="1">
        <v>6.2</v>
      </c>
      <c r="H46" s="1">
        <f t="shared" si="4"/>
        <v>38.440000000000005</v>
      </c>
      <c r="I46">
        <v>550.15833868451614</v>
      </c>
      <c r="J46">
        <f t="array" ref="J46">tgam*SQRT((1+MMULT(D46:H46,MMULT(P$9:T$13,TRANSPOSE(D46:H46)))))*sOLS</f>
        <v>586.43961497643431</v>
      </c>
      <c r="K46">
        <f t="shared" si="2"/>
        <v>1136.5979536609505</v>
      </c>
      <c r="L46">
        <f t="shared" si="3"/>
        <v>0</v>
      </c>
    </row>
    <row r="47" spans="4:12" x14ac:dyDescent="0.3">
      <c r="D47">
        <v>1</v>
      </c>
      <c r="E47">
        <f t="shared" si="5"/>
        <v>38</v>
      </c>
      <c r="F47">
        <f t="shared" si="6"/>
        <v>1</v>
      </c>
      <c r="G47">
        <v>6.3</v>
      </c>
      <c r="H47" s="1">
        <f t="shared" si="4"/>
        <v>39.69</v>
      </c>
      <c r="I47">
        <v>554.84698616433343</v>
      </c>
      <c r="J47">
        <f t="array" ref="J47">tgam*SQRT((1+MMULT(D47:H47,MMULT(P$9:T$13,TRANSPOSE(D47:H47)))))*sOLS</f>
        <v>586.75676259928593</v>
      </c>
      <c r="K47">
        <f t="shared" si="2"/>
        <v>1141.6037487636195</v>
      </c>
      <c r="L47">
        <f t="shared" si="3"/>
        <v>0</v>
      </c>
    </row>
    <row r="48" spans="4:12" x14ac:dyDescent="0.3">
      <c r="D48">
        <v>1</v>
      </c>
      <c r="E48">
        <f t="shared" si="5"/>
        <v>38</v>
      </c>
      <c r="F48">
        <f t="shared" si="6"/>
        <v>1</v>
      </c>
      <c r="G48" s="1">
        <v>6.4</v>
      </c>
      <c r="H48" s="1">
        <f t="shared" si="4"/>
        <v>40.960000000000008</v>
      </c>
      <c r="I48">
        <v>559.23569676059708</v>
      </c>
      <c r="J48">
        <f t="array" ref="J48">tgam*SQRT((1+MMULT(D48:H48,MMULT(P$9:T$13,TRANSPOSE(D48:H48)))))*sOLS</f>
        <v>587.10545925114081</v>
      </c>
      <c r="K48">
        <f t="shared" si="2"/>
        <v>1146.3411560117379</v>
      </c>
      <c r="L48">
        <f t="shared" si="3"/>
        <v>0</v>
      </c>
    </row>
    <row r="49" spans="4:12" x14ac:dyDescent="0.3">
      <c r="D49">
        <v>1</v>
      </c>
      <c r="E49">
        <f t="shared" si="5"/>
        <v>38</v>
      </c>
      <c r="F49">
        <f t="shared" si="6"/>
        <v>1</v>
      </c>
      <c r="G49">
        <v>6.5</v>
      </c>
      <c r="H49" s="1">
        <f t="shared" si="4"/>
        <v>42.25</v>
      </c>
      <c r="I49">
        <v>563.32447047330686</v>
      </c>
      <c r="J49">
        <f t="array" ref="J49">tgam*SQRT((1+MMULT(D49:H49,MMULT(P$9:T$13,TRANSPOSE(D49:H49)))))*sOLS</f>
        <v>587.49109032039894</v>
      </c>
      <c r="K49">
        <f t="shared" si="2"/>
        <v>1150.8155607937058</v>
      </c>
      <c r="L49">
        <f t="shared" si="3"/>
        <v>0</v>
      </c>
    </row>
    <row r="50" spans="4:12" x14ac:dyDescent="0.3">
      <c r="D50">
        <v>1</v>
      </c>
      <c r="E50">
        <f t="shared" si="5"/>
        <v>38</v>
      </c>
      <c r="F50">
        <f t="shared" si="6"/>
        <v>1</v>
      </c>
      <c r="G50" s="1">
        <v>6.6</v>
      </c>
      <c r="H50" s="1">
        <f t="shared" si="4"/>
        <v>43.559999999999995</v>
      </c>
      <c r="I50">
        <v>567.11330730246323</v>
      </c>
      <c r="J50">
        <f t="array" ref="J50">tgam*SQRT((1+MMULT(D50:H50,MMULT(P$9:T$13,TRANSPOSE(D50:H50)))))*sOLS</f>
        <v>587.91947441507432</v>
      </c>
      <c r="K50">
        <f t="shared" si="2"/>
        <v>1155.0327817175375</v>
      </c>
      <c r="L50">
        <f t="shared" si="3"/>
        <v>0</v>
      </c>
    </row>
    <row r="51" spans="4:12" x14ac:dyDescent="0.3">
      <c r="D51">
        <v>1</v>
      </c>
      <c r="E51">
        <f t="shared" si="5"/>
        <v>38</v>
      </c>
      <c r="F51">
        <f t="shared" si="6"/>
        <v>1</v>
      </c>
      <c r="G51">
        <v>6.7</v>
      </c>
      <c r="H51" s="1">
        <f t="shared" si="4"/>
        <v>44.89</v>
      </c>
      <c r="I51">
        <v>570.60220724806561</v>
      </c>
      <c r="J51">
        <f t="array" ref="J51">tgam*SQRT((1+MMULT(D51:H51,MMULT(P$9:T$13,TRANSPOSE(D51:H51)))))*sOLS</f>
        <v>588.39685798161884</v>
      </c>
      <c r="K51">
        <f t="shared" si="2"/>
        <v>1158.9990652296844</v>
      </c>
      <c r="L51">
        <f t="shared" si="3"/>
        <v>0</v>
      </c>
    </row>
    <row r="52" spans="4:12" x14ac:dyDescent="0.3">
      <c r="D52">
        <v>1</v>
      </c>
      <c r="E52">
        <f t="shared" si="5"/>
        <v>38</v>
      </c>
      <c r="F52">
        <f t="shared" si="6"/>
        <v>1</v>
      </c>
      <c r="G52" s="1">
        <v>6.8</v>
      </c>
      <c r="H52" s="1">
        <f t="shared" si="4"/>
        <v>46.239999999999995</v>
      </c>
      <c r="I52">
        <v>573.79117031011424</v>
      </c>
      <c r="J52">
        <f t="array" ref="J52">tgam*SQRT((1+MMULT(D52:H52,MMULT(P$9:T$13,TRANSPOSE(D52:H52)))))*sOLS</f>
        <v>588.92990886036216</v>
      </c>
      <c r="K52">
        <f t="shared" si="2"/>
        <v>1162.7210791704765</v>
      </c>
      <c r="L52">
        <f t="shared" si="3"/>
        <v>0</v>
      </c>
    </row>
    <row r="53" spans="4:12" x14ac:dyDescent="0.3">
      <c r="D53">
        <v>1</v>
      </c>
      <c r="E53">
        <f t="shared" si="5"/>
        <v>38</v>
      </c>
      <c r="F53">
        <f t="shared" si="6"/>
        <v>1</v>
      </c>
      <c r="G53">
        <v>6.9</v>
      </c>
      <c r="H53" s="1">
        <f t="shared" si="4"/>
        <v>47.610000000000007</v>
      </c>
      <c r="I53">
        <v>576.68019648860945</v>
      </c>
      <c r="J53">
        <f t="array" ref="J53">tgam*SQRT((1+MMULT(D53:H53,MMULT(P$9:T$13,TRANSPOSE(D53:H53)))))*sOLS</f>
        <v>589.52570863633082</v>
      </c>
      <c r="K53">
        <f t="shared" si="2"/>
        <v>1166.2059051249403</v>
      </c>
      <c r="L53">
        <f t="shared" si="3"/>
        <v>0</v>
      </c>
    </row>
    <row r="54" spans="4:12" x14ac:dyDescent="0.3">
      <c r="D54">
        <v>1</v>
      </c>
      <c r="E54">
        <f t="shared" si="5"/>
        <v>38</v>
      </c>
      <c r="F54">
        <f t="shared" si="6"/>
        <v>1</v>
      </c>
      <c r="G54" s="1">
        <v>7</v>
      </c>
      <c r="H54" s="1">
        <f t="shared" si="4"/>
        <v>49</v>
      </c>
      <c r="I54">
        <v>579.26928578355069</v>
      </c>
      <c r="J54">
        <f t="array" ref="J54">tgam*SQRT((1+MMULT(D54:H54,MMULT(P$9:T$13,TRANSPOSE(D54:H54)))))*sOLS</f>
        <v>590.1917436417375</v>
      </c>
      <c r="K54">
        <f t="shared" si="2"/>
        <v>1169.4610294252882</v>
      </c>
      <c r="L54">
        <f t="shared" si="3"/>
        <v>0</v>
      </c>
    </row>
    <row r="55" spans="4:12" x14ac:dyDescent="0.3">
      <c r="D55">
        <v>1</v>
      </c>
      <c r="E55">
        <f t="shared" si="5"/>
        <v>38</v>
      </c>
      <c r="F55">
        <f t="shared" si="6"/>
        <v>1</v>
      </c>
      <c r="G55">
        <v>7.1</v>
      </c>
      <c r="H55" s="1">
        <f t="shared" si="4"/>
        <v>50.41</v>
      </c>
      <c r="I55">
        <v>581.5584381949385</v>
      </c>
      <c r="J55">
        <f t="array" ref="J55">tgam*SQRT((1+MMULT(D55:H55,MMULT(P$9:T$13,TRANSPOSE(D55:H55)))))*sOLS</f>
        <v>590.93589446633598</v>
      </c>
      <c r="K55">
        <f t="shared" si="2"/>
        <v>1172.4943326612745</v>
      </c>
      <c r="L55">
        <f t="shared" si="3"/>
        <v>0</v>
      </c>
    </row>
    <row r="56" spans="4:12" x14ac:dyDescent="0.3">
      <c r="D56">
        <v>1</v>
      </c>
      <c r="E56">
        <f t="shared" si="5"/>
        <v>38</v>
      </c>
      <c r="F56">
        <f t="shared" si="6"/>
        <v>1</v>
      </c>
      <c r="G56" s="1">
        <v>7.2</v>
      </c>
      <c r="H56" s="1">
        <f t="shared" si="4"/>
        <v>51.84</v>
      </c>
      <c r="I56">
        <v>583.54765372277245</v>
      </c>
      <c r="J56">
        <f t="array" ref="J56">tgam*SQRT((1+MMULT(D56:H56,MMULT(P$9:T$13,TRANSPOSE(D56:H56)))))*sOLS</f>
        <v>591.7664238344754</v>
      </c>
      <c r="K56">
        <f t="shared" si="2"/>
        <v>1175.3140775572479</v>
      </c>
      <c r="L56">
        <f t="shared" si="3"/>
        <v>0</v>
      </c>
    </row>
    <row r="57" spans="4:12" x14ac:dyDescent="0.3">
      <c r="D57">
        <v>1</v>
      </c>
      <c r="E57">
        <f t="shared" si="5"/>
        <v>38</v>
      </c>
      <c r="F57">
        <f t="shared" si="6"/>
        <v>1</v>
      </c>
      <c r="G57">
        <v>7.3</v>
      </c>
      <c r="H57" s="1">
        <f t="shared" si="4"/>
        <v>53.29</v>
      </c>
      <c r="I57">
        <v>585.23693236705276</v>
      </c>
      <c r="J57">
        <f t="array" ref="J57">tgam*SQRT((1+MMULT(D57:H57,MMULT(P$9:T$13,TRANSPOSE(D57:H57)))))*sOLS</f>
        <v>592.69196271344686</v>
      </c>
      <c r="K57">
        <f t="shared" si="2"/>
        <v>1177.9288950804996</v>
      </c>
      <c r="L57">
        <f t="shared" si="3"/>
        <v>0</v>
      </c>
    </row>
    <row r="58" spans="4:12" x14ac:dyDescent="0.3">
      <c r="D58">
        <v>1</v>
      </c>
      <c r="E58">
        <f t="shared" si="5"/>
        <v>38</v>
      </c>
      <c r="F58">
        <f t="shared" si="6"/>
        <v>1</v>
      </c>
      <c r="G58" s="1">
        <v>7.4</v>
      </c>
      <c r="H58" s="1">
        <f t="shared" si="4"/>
        <v>54.760000000000005</v>
      </c>
      <c r="I58">
        <v>586.62627412777931</v>
      </c>
      <c r="J58">
        <f t="array" ref="J58">tgam*SQRT((1+MMULT(D58:H58,MMULT(P$9:T$13,TRANSPOSE(D58:H58)))))*sOLS</f>
        <v>593.72149452687529</v>
      </c>
      <c r="K58">
        <f t="shared" si="2"/>
        <v>1180.3477686546546</v>
      </c>
      <c r="L58">
        <f t="shared" si="3"/>
        <v>0</v>
      </c>
    </row>
    <row r="59" spans="4:12" x14ac:dyDescent="0.3">
      <c r="D59">
        <v>1</v>
      </c>
      <c r="E59">
        <f t="shared" si="5"/>
        <v>38</v>
      </c>
      <c r="F59">
        <f t="shared" si="6"/>
        <v>1</v>
      </c>
      <c r="G59">
        <v>7.5000000000000098</v>
      </c>
      <c r="H59" s="1">
        <f t="shared" si="4"/>
        <v>56.250000000000149</v>
      </c>
      <c r="I59">
        <v>587.71567900495234</v>
      </c>
      <c r="J59">
        <f t="array" ref="J59">tgam*SQRT((1+MMULT(D59:H59,MMULT(P$9:T$13,TRANSPOSE(D59:H59)))))*sOLS</f>
        <v>594.86433735989533</v>
      </c>
      <c r="K59">
        <f t="shared" si="2"/>
        <v>1182.5800163648478</v>
      </c>
      <c r="L59">
        <f t="shared" si="3"/>
        <v>0</v>
      </c>
    </row>
    <row r="60" spans="4:12" x14ac:dyDescent="0.3">
      <c r="D60">
        <v>1</v>
      </c>
      <c r="E60">
        <f t="shared" si="5"/>
        <v>38</v>
      </c>
      <c r="F60">
        <f t="shared" si="6"/>
        <v>1</v>
      </c>
      <c r="G60" s="1">
        <v>7.6</v>
      </c>
      <c r="H60" s="1">
        <f t="shared" si="4"/>
        <v>57.76</v>
      </c>
      <c r="I60">
        <v>588.50514699857126</v>
      </c>
      <c r="J60">
        <f t="array" ref="J60">tgam*SQRT((1+MMULT(D60:H60,MMULT(P$9:T$13,TRANSPOSE(D60:H60)))))*sOLS</f>
        <v>596.13012405980669</v>
      </c>
      <c r="K60">
        <f t="shared" si="2"/>
        <v>1184.6352710583778</v>
      </c>
      <c r="L60">
        <f t="shared" si="3"/>
        <v>0</v>
      </c>
    </row>
    <row r="61" spans="4:12" x14ac:dyDescent="0.3">
      <c r="D61">
        <v>1</v>
      </c>
      <c r="E61">
        <f t="shared" si="5"/>
        <v>38</v>
      </c>
      <c r="F61">
        <f t="shared" si="6"/>
        <v>1</v>
      </c>
      <c r="G61">
        <v>7.7</v>
      </c>
      <c r="H61" s="1">
        <f t="shared" si="4"/>
        <v>59.290000000000006</v>
      </c>
      <c r="I61">
        <v>588.99467810863689</v>
      </c>
      <c r="J61">
        <f t="array" ref="J61">tgam*SQRT((1+MMULT(D61:H61,MMULT(P$9:T$13,TRANSPOSE(D61:H61)))))*sOLS</f>
        <v>597.5287801571111</v>
      </c>
      <c r="K61">
        <f t="shared" si="2"/>
        <v>1186.5234582657481</v>
      </c>
      <c r="L61">
        <f t="shared" si="3"/>
        <v>0</v>
      </c>
    </row>
    <row r="62" spans="4:12" x14ac:dyDescent="0.3">
      <c r="D62">
        <v>1</v>
      </c>
      <c r="E62">
        <f t="shared" si="5"/>
        <v>38</v>
      </c>
      <c r="F62">
        <f t="shared" si="6"/>
        <v>1</v>
      </c>
      <c r="G62" s="1">
        <v>7.8000000000000096</v>
      </c>
      <c r="H62" s="1">
        <f t="shared" si="4"/>
        <v>60.840000000000153</v>
      </c>
      <c r="I62">
        <v>589.18427233514853</v>
      </c>
      <c r="J62">
        <f t="array" ref="J62">tgam*SQRT((1+MMULT(D62:H62,MMULT(P$9:T$13,TRANSPOSE(D62:H62)))))*sOLS</f>
        <v>599.07049955734158</v>
      </c>
      <c r="K62">
        <f t="shared" si="2"/>
        <v>1188.2547718924902</v>
      </c>
      <c r="L62">
        <f t="shared" si="3"/>
        <v>0</v>
      </c>
    </row>
    <row r="63" spans="4:12" x14ac:dyDescent="0.3">
      <c r="D63">
        <v>1</v>
      </c>
      <c r="E63">
        <f t="shared" si="5"/>
        <v>38</v>
      </c>
      <c r="F63">
        <f t="shared" si="6"/>
        <v>1</v>
      </c>
      <c r="G63">
        <v>7.9000000000000101</v>
      </c>
      <c r="H63" s="1">
        <f t="shared" si="4"/>
        <v>62.41000000000016</v>
      </c>
      <c r="I63">
        <v>589.07392967810677</v>
      </c>
      <c r="J63">
        <f t="array" ref="J63">tgam*SQRT((1+MMULT(D63:H63,MMULT(P$9:T$13,TRANSPOSE(D63:H63)))))*sOLS</f>
        <v>600.7657179838543</v>
      </c>
      <c r="K63">
        <f t="shared" si="2"/>
        <v>1189.839647661961</v>
      </c>
      <c r="L63">
        <f t="shared" si="3"/>
        <v>0</v>
      </c>
    </row>
    <row r="64" spans="4:12" x14ac:dyDescent="0.3">
      <c r="D64">
        <v>1</v>
      </c>
      <c r="E64">
        <f t="shared" si="5"/>
        <v>38</v>
      </c>
      <c r="F64">
        <f t="shared" si="6"/>
        <v>1</v>
      </c>
      <c r="G64" s="1">
        <v>8.0000000000000107</v>
      </c>
      <c r="H64" s="1">
        <f t="shared" si="4"/>
        <v>64.000000000000171</v>
      </c>
      <c r="I64">
        <v>588.66365013751101</v>
      </c>
      <c r="J64">
        <f t="array" ref="J64">tgam*SQRT((1+MMULT(D64:H64,MMULT(P$9:T$13,TRANSPOSE(D64:H64)))))*sOLS</f>
        <v>602.62508418562118</v>
      </c>
      <c r="K64">
        <f t="shared" si="2"/>
        <v>1191.2887343231323</v>
      </c>
      <c r="L64">
        <f t="shared" si="3"/>
        <v>0</v>
      </c>
    </row>
    <row r="65" spans="4:12" x14ac:dyDescent="0.3">
      <c r="D65">
        <v>1</v>
      </c>
      <c r="E65">
        <f t="shared" si="5"/>
        <v>38</v>
      </c>
      <c r="F65">
        <f t="shared" si="6"/>
        <v>1</v>
      </c>
      <c r="G65">
        <v>8.1</v>
      </c>
      <c r="H65" s="1">
        <f t="shared" si="4"/>
        <v>65.61</v>
      </c>
      <c r="I65">
        <v>587.95343371336151</v>
      </c>
      <c r="J65">
        <f t="array" ref="J65">tgam*SQRT((1+MMULT(D65:H65,MMULT(P$9:T$13,TRANSPOSE(D65:H65)))))*sOLS</f>
        <v>604.65942896165916</v>
      </c>
      <c r="K65">
        <f t="shared" si="2"/>
        <v>1192.6128626750206</v>
      </c>
      <c r="L65">
        <f t="shared" si="3"/>
        <v>0</v>
      </c>
    </row>
    <row r="66" spans="4:12" x14ac:dyDescent="0.3">
      <c r="D66">
        <v>1</v>
      </c>
      <c r="E66">
        <f t="shared" si="5"/>
        <v>38</v>
      </c>
      <c r="F66">
        <f t="shared" si="6"/>
        <v>1</v>
      </c>
      <c r="G66" s="1">
        <v>8.2000000000000099</v>
      </c>
      <c r="H66" s="1">
        <f t="shared" si="4"/>
        <v>67.240000000000165</v>
      </c>
      <c r="I66">
        <v>586.94328040565847</v>
      </c>
      <c r="J66">
        <f t="array" ref="J66">tgam*SQRT((1+MMULT(D66:H66,MMULT(P$9:T$13,TRANSPOSE(D66:H66)))))*sOLS</f>
        <v>606.879732094524</v>
      </c>
      <c r="K66">
        <f t="shared" si="2"/>
        <v>1193.8230125001824</v>
      </c>
      <c r="L66">
        <f t="shared" si="3"/>
        <v>0</v>
      </c>
    </row>
    <row r="67" spans="4:12" x14ac:dyDescent="0.3">
      <c r="D67">
        <v>1</v>
      </c>
      <c r="E67">
        <f t="shared" si="5"/>
        <v>38</v>
      </c>
      <c r="F67">
        <f t="shared" si="6"/>
        <v>1</v>
      </c>
      <c r="G67">
        <v>8.3000000000000096</v>
      </c>
      <c r="H67" s="1">
        <f t="shared" si="4"/>
        <v>68.890000000000157</v>
      </c>
      <c r="I67">
        <v>585.63319021440157</v>
      </c>
      <c r="J67">
        <f t="array" ref="J67">tgam*SQRT((1+MMULT(D67:H67,MMULT(P$9:T$13,TRANSPOSE(D67:H67)))))*sOLS</f>
        <v>609.29708732856727</v>
      </c>
      <c r="K67">
        <f t="shared" si="2"/>
        <v>1194.9302775429687</v>
      </c>
      <c r="L67">
        <f t="shared" si="3"/>
        <v>0</v>
      </c>
    </row>
    <row r="68" spans="4:12" x14ac:dyDescent="0.3">
      <c r="D68">
        <v>1</v>
      </c>
      <c r="E68">
        <f t="shared" ref="E68:E84" si="7">Eta</f>
        <v>38</v>
      </c>
      <c r="F68">
        <f t="shared" ref="F68:F84" si="8">Casa</f>
        <v>1</v>
      </c>
      <c r="G68" s="1">
        <v>8.4000000000000092</v>
      </c>
      <c r="H68" s="1">
        <f t="shared" si="4"/>
        <v>70.560000000000159</v>
      </c>
      <c r="I68">
        <v>584.02316313959113</v>
      </c>
      <c r="J68">
        <f t="array" ref="J68">tgam*SQRT((1+MMULT(D68:H68,MMULT(P$9:T$13,TRANSPOSE(D68:H68)))))*sOLS</f>
        <v>611.92266557351195</v>
      </c>
      <c r="K68">
        <f t="shared" si="2"/>
        <v>1195.9458287131031</v>
      </c>
      <c r="L68">
        <f t="shared" si="3"/>
        <v>0</v>
      </c>
    </row>
    <row r="69" spans="4:12" x14ac:dyDescent="0.3">
      <c r="D69">
        <v>1</v>
      </c>
      <c r="E69">
        <f t="shared" si="7"/>
        <v>38</v>
      </c>
      <c r="F69">
        <f t="shared" si="8"/>
        <v>1</v>
      </c>
      <c r="G69">
        <v>8.5000000000000107</v>
      </c>
      <c r="H69" s="1">
        <f t="shared" si="4"/>
        <v>72.250000000000185</v>
      </c>
      <c r="I69">
        <v>582.11319918122695</v>
      </c>
      <c r="J69">
        <f t="array" ref="J69">tgam*SQRT((1+MMULT(D69:H69,MMULT(P$9:T$13,TRANSPOSE(D69:H69)))))*sOLS</f>
        <v>614.76767655915137</v>
      </c>
      <c r="K69">
        <f t="shared" ref="K69:K84" si="9">I69+J69</f>
        <v>1196.8808757403783</v>
      </c>
      <c r="L69">
        <f t="shared" ref="L69:L84" si="10">MAX(0,I69-J69)</f>
        <v>0</v>
      </c>
    </row>
    <row r="70" spans="4:12" x14ac:dyDescent="0.3">
      <c r="D70">
        <v>1</v>
      </c>
      <c r="E70">
        <f t="shared" si="7"/>
        <v>38</v>
      </c>
      <c r="F70">
        <f t="shared" si="8"/>
        <v>1</v>
      </c>
      <c r="G70" s="1">
        <v>8.6000000000000103</v>
      </c>
      <c r="H70" s="1">
        <f t="shared" ref="H70:H84" si="11">G70^2</f>
        <v>73.960000000000178</v>
      </c>
      <c r="I70">
        <v>579.90329833930923</v>
      </c>
      <c r="J70">
        <f t="array" ref="J70">tgam*SQRT((1+MMULT(D70:H70,MMULT(P$9:T$13,TRANSPOSE(D70:H70)))))*sOLS</f>
        <v>617.84332921150951</v>
      </c>
      <c r="K70">
        <f t="shared" si="9"/>
        <v>1197.7466275508186</v>
      </c>
      <c r="L70">
        <f t="shared" si="10"/>
        <v>0</v>
      </c>
    </row>
    <row r="71" spans="4:12" x14ac:dyDescent="0.3">
      <c r="D71">
        <v>1</v>
      </c>
      <c r="E71">
        <f t="shared" si="7"/>
        <v>38</v>
      </c>
      <c r="F71">
        <f t="shared" si="8"/>
        <v>1</v>
      </c>
      <c r="G71">
        <v>8.7000000000000099</v>
      </c>
      <c r="H71" s="1">
        <f t="shared" si="11"/>
        <v>75.690000000000168</v>
      </c>
      <c r="I71">
        <v>577.39346061383753</v>
      </c>
      <c r="J71">
        <f t="array" ref="J71">tgam*SQRT((1+MMULT(D71:H71,MMULT(P$9:T$13,TRANSPOSE(D71:H71)))))*sOLS</f>
        <v>621.16079106306665</v>
      </c>
      <c r="K71">
        <f t="shared" si="9"/>
        <v>1198.5542516769042</v>
      </c>
      <c r="L71">
        <f t="shared" si="10"/>
        <v>0</v>
      </c>
    </row>
    <row r="72" spans="4:12" x14ac:dyDescent="0.3">
      <c r="D72">
        <v>1</v>
      </c>
      <c r="E72">
        <f t="shared" si="7"/>
        <v>38</v>
      </c>
      <c r="F72">
        <f t="shared" si="8"/>
        <v>1</v>
      </c>
      <c r="G72" s="1">
        <v>8.8000000000000096</v>
      </c>
      <c r="H72" s="1">
        <f t="shared" si="11"/>
        <v>77.440000000000168</v>
      </c>
      <c r="I72">
        <v>574.58368600481231</v>
      </c>
      <c r="J72">
        <f t="array" ref="J72">tgam*SQRT((1+MMULT(D72:H72,MMULT(P$9:T$13,TRANSPOSE(D72:H72)))))*sOLS</f>
        <v>624.73114704835166</v>
      </c>
      <c r="K72">
        <f t="shared" si="9"/>
        <v>1199.314833053164</v>
      </c>
      <c r="L72">
        <f t="shared" si="10"/>
        <v>0</v>
      </c>
    </row>
    <row r="73" spans="4:12" x14ac:dyDescent="0.3">
      <c r="D73">
        <v>1</v>
      </c>
      <c r="E73">
        <f t="shared" si="7"/>
        <v>38</v>
      </c>
      <c r="F73">
        <f t="shared" si="8"/>
        <v>1</v>
      </c>
      <c r="G73">
        <v>8.9000000000000092</v>
      </c>
      <c r="H73" s="1">
        <f t="shared" si="11"/>
        <v>79.210000000000164</v>
      </c>
      <c r="I73">
        <v>571.47397451223333</v>
      </c>
      <c r="J73">
        <f t="array" ref="J73">tgam*SQRT((1+MMULT(D73:H73,MMULT(P$9:T$13,TRANSPOSE(D73:H73)))))*sOLS</f>
        <v>628.56535806972124</v>
      </c>
      <c r="K73">
        <f t="shared" si="9"/>
        <v>1200.0393325819546</v>
      </c>
      <c r="L73">
        <f t="shared" si="10"/>
        <v>0</v>
      </c>
    </row>
    <row r="74" spans="4:12" x14ac:dyDescent="0.3">
      <c r="D74">
        <v>1</v>
      </c>
      <c r="E74">
        <f t="shared" si="7"/>
        <v>38</v>
      </c>
      <c r="F74">
        <f t="shared" si="8"/>
        <v>1</v>
      </c>
      <c r="G74" s="1">
        <v>9.0000000000000107</v>
      </c>
      <c r="H74" s="1">
        <f t="shared" si="11"/>
        <v>81.000000000000199</v>
      </c>
      <c r="I74">
        <v>568.06432613610036</v>
      </c>
      <c r="J74">
        <f t="array" ref="J74">tgam*SQRT((1+MMULT(D74:H74,MMULT(P$9:T$13,TRANSPOSE(D74:H74)))))*sOLS</f>
        <v>632.6742197451789</v>
      </c>
      <c r="K74">
        <f t="shared" si="9"/>
        <v>1200.7385458812792</v>
      </c>
      <c r="L74">
        <f t="shared" si="10"/>
        <v>0</v>
      </c>
    </row>
    <row r="75" spans="4:12" x14ac:dyDescent="0.3">
      <c r="D75">
        <v>1</v>
      </c>
      <c r="E75">
        <f t="shared" si="7"/>
        <v>38</v>
      </c>
      <c r="F75">
        <f t="shared" si="8"/>
        <v>1</v>
      </c>
      <c r="G75">
        <v>9.1000000000000103</v>
      </c>
      <c r="H75" s="1">
        <f t="shared" si="11"/>
        <v>82.810000000000187</v>
      </c>
      <c r="I75">
        <v>564.35474087641455</v>
      </c>
      <c r="J75">
        <f t="array" ref="J75">tgam*SQRT((1+MMULT(D75:H75,MMULT(P$9:T$13,TRANSPOSE(D75:H75)))))*sOLS</f>
        <v>637.06832176923251</v>
      </c>
      <c r="K75">
        <f t="shared" si="9"/>
        <v>1201.423062645647</v>
      </c>
      <c r="L75">
        <f t="shared" si="10"/>
        <v>0</v>
      </c>
    </row>
    <row r="76" spans="4:12" x14ac:dyDescent="0.3">
      <c r="D76">
        <v>1</v>
      </c>
      <c r="E76">
        <f t="shared" si="7"/>
        <v>38</v>
      </c>
      <c r="F76">
        <f t="shared" si="8"/>
        <v>1</v>
      </c>
      <c r="G76" s="1">
        <v>9.2000000000000099</v>
      </c>
      <c r="H76" s="1">
        <f t="shared" si="11"/>
        <v>84.640000000000185</v>
      </c>
      <c r="I76">
        <v>560.34521873317431</v>
      </c>
      <c r="J76">
        <f t="array" ref="J76">tgam*SQRT((1+MMULT(D76:H76,MMULT(P$9:T$13,TRANSPOSE(D76:H76)))))*sOLS</f>
        <v>641.75800832801303</v>
      </c>
      <c r="K76">
        <f t="shared" si="9"/>
        <v>1202.1032270611872</v>
      </c>
      <c r="L76">
        <f t="shared" si="10"/>
        <v>0</v>
      </c>
    </row>
    <row r="77" spans="4:12" x14ac:dyDescent="0.3">
      <c r="D77">
        <v>1</v>
      </c>
      <c r="E77">
        <f t="shared" si="7"/>
        <v>38</v>
      </c>
      <c r="F77">
        <f t="shared" si="8"/>
        <v>1</v>
      </c>
      <c r="G77">
        <v>9.3000000000000096</v>
      </c>
      <c r="H77" s="1">
        <f t="shared" si="11"/>
        <v>86.49000000000018</v>
      </c>
      <c r="I77">
        <v>556.0357597063803</v>
      </c>
      <c r="J77">
        <f t="array" ref="J77">tgam*SQRT((1+MMULT(D77:H77,MMULT(P$9:T$13,TRANSPOSE(D77:H77)))))*sOLS</f>
        <v>646.75334001031945</v>
      </c>
      <c r="K77">
        <f t="shared" si="9"/>
        <v>1202.7890997166996</v>
      </c>
      <c r="L77">
        <f t="shared" si="10"/>
        <v>0</v>
      </c>
    </row>
    <row r="78" spans="4:12" x14ac:dyDescent="0.3">
      <c r="D78">
        <v>1</v>
      </c>
      <c r="E78">
        <f t="shared" si="7"/>
        <v>38</v>
      </c>
      <c r="F78">
        <f t="shared" si="8"/>
        <v>1</v>
      </c>
      <c r="G78" s="1">
        <v>9.4000000000000092</v>
      </c>
      <c r="H78" s="1">
        <f t="shared" si="11"/>
        <v>88.36000000000017</v>
      </c>
      <c r="I78">
        <v>551.42636379603277</v>
      </c>
      <c r="J78">
        <f t="array" ref="J78">tgam*SQRT((1+MMULT(D78:H78,MMULT(P$9:T$13,TRANSPOSE(D78:H78)))))*sOLS</f>
        <v>652.06405764637907</v>
      </c>
      <c r="K78">
        <f t="shared" si="9"/>
        <v>1203.4904214424118</v>
      </c>
      <c r="L78">
        <f t="shared" si="10"/>
        <v>0</v>
      </c>
    </row>
    <row r="79" spans="4:12" x14ac:dyDescent="0.3">
      <c r="D79">
        <v>1</v>
      </c>
      <c r="E79">
        <f t="shared" si="7"/>
        <v>38</v>
      </c>
      <c r="F79">
        <f t="shared" si="8"/>
        <v>1</v>
      </c>
      <c r="G79">
        <v>9.5000000000000107</v>
      </c>
      <c r="H79" s="1">
        <f t="shared" si="11"/>
        <v>90.250000000000199</v>
      </c>
      <c r="I79">
        <v>546.51703100213149</v>
      </c>
      <c r="J79">
        <f t="array" ref="J79">tgam*SQRT((1+MMULT(D79:H79,MMULT(P$9:T$13,TRANSPOSE(D79:H79)))))*sOLS</f>
        <v>657.699548485847</v>
      </c>
      <c r="K79">
        <f t="shared" si="9"/>
        <v>1204.2165794879784</v>
      </c>
      <c r="L79">
        <f t="shared" si="10"/>
        <v>0</v>
      </c>
    </row>
    <row r="80" spans="4:12" x14ac:dyDescent="0.3">
      <c r="D80">
        <v>1</v>
      </c>
      <c r="E80">
        <f t="shared" si="7"/>
        <v>38</v>
      </c>
      <c r="F80">
        <f t="shared" si="8"/>
        <v>1</v>
      </c>
      <c r="G80" s="1">
        <v>9.6000000000000103</v>
      </c>
      <c r="H80" s="1">
        <f t="shared" si="11"/>
        <v>92.160000000000196</v>
      </c>
      <c r="I80">
        <v>541.3077613246769</v>
      </c>
      <c r="J80">
        <f t="array" ref="J80">tgam*SQRT((1+MMULT(D80:H80,MMULT(P$9:T$13,TRANSPOSE(D80:H80)))))*sOLS</f>
        <v>663.66881509608595</v>
      </c>
      <c r="K80">
        <f t="shared" si="9"/>
        <v>1204.9765764207627</v>
      </c>
      <c r="L80">
        <f t="shared" si="10"/>
        <v>0</v>
      </c>
    </row>
    <row r="81" spans="4:12" x14ac:dyDescent="0.3">
      <c r="D81">
        <v>1</v>
      </c>
      <c r="E81">
        <f t="shared" si="7"/>
        <v>38</v>
      </c>
      <c r="F81">
        <f t="shared" si="8"/>
        <v>1</v>
      </c>
      <c r="G81">
        <v>9.7000000000000099</v>
      </c>
      <c r="H81" s="1">
        <f t="shared" si="11"/>
        <v>94.090000000000188</v>
      </c>
      <c r="I81">
        <v>535.79855476366833</v>
      </c>
      <c r="J81">
        <f t="array" ref="J81">tgam*SQRT((1+MMULT(D81:H81,MMULT(P$9:T$13,TRANSPOSE(D81:H81)))))*sOLS</f>
        <v>669.98044732183689</v>
      </c>
      <c r="K81">
        <f t="shared" si="9"/>
        <v>1205.7790020855052</v>
      </c>
      <c r="L81">
        <f t="shared" si="10"/>
        <v>0</v>
      </c>
    </row>
    <row r="82" spans="4:12" x14ac:dyDescent="0.3">
      <c r="D82">
        <v>1</v>
      </c>
      <c r="E82">
        <f t="shared" si="7"/>
        <v>38</v>
      </c>
      <c r="F82">
        <f t="shared" si="8"/>
        <v>1</v>
      </c>
      <c r="G82" s="1">
        <v>9.8000000000000096</v>
      </c>
      <c r="H82" s="1">
        <f t="shared" si="11"/>
        <v>96.040000000000191</v>
      </c>
      <c r="I82">
        <v>529.98941131910578</v>
      </c>
      <c r="J82">
        <f t="array" ref="J82">tgam*SQRT((1+MMULT(D82:H82,MMULT(P$9:T$13,TRANSPOSE(D82:H82)))))*sOLS</f>
        <v>676.64259759897413</v>
      </c>
      <c r="K82">
        <f t="shared" si="9"/>
        <v>1206.6320089180799</v>
      </c>
      <c r="L82">
        <f t="shared" si="10"/>
        <v>0</v>
      </c>
    </row>
    <row r="83" spans="4:12" x14ac:dyDescent="0.3">
      <c r="D83">
        <v>1</v>
      </c>
      <c r="E83">
        <f t="shared" si="7"/>
        <v>38</v>
      </c>
      <c r="F83">
        <f t="shared" si="8"/>
        <v>1</v>
      </c>
      <c r="G83">
        <v>9.9000000000000092</v>
      </c>
      <c r="H83" s="1">
        <f t="shared" si="11"/>
        <v>98.01000000000019</v>
      </c>
      <c r="I83">
        <v>523.88033099098971</v>
      </c>
      <c r="J83">
        <f t="array" ref="J83">tgam*SQRT((1+MMULT(D83:H83,MMULT(P$9:T$13,TRANSPOSE(D83:H83)))))*sOLS</f>
        <v>683.66295985960824</v>
      </c>
      <c r="K83">
        <f t="shared" si="9"/>
        <v>1207.5432908505979</v>
      </c>
      <c r="L83">
        <f t="shared" si="10"/>
        <v>0</v>
      </c>
    </row>
    <row r="84" spans="4:12" x14ac:dyDescent="0.3">
      <c r="D84">
        <v>1</v>
      </c>
      <c r="E84">
        <f t="shared" si="7"/>
        <v>38</v>
      </c>
      <c r="F84">
        <f t="shared" si="8"/>
        <v>1</v>
      </c>
      <c r="G84" s="1">
        <v>10</v>
      </c>
      <c r="H84" s="1">
        <f t="shared" si="11"/>
        <v>100</v>
      </c>
      <c r="I84">
        <v>517.47131377932078</v>
      </c>
      <c r="J84">
        <f t="array" ref="J84">tgam*SQRT((1+MMULT(D84:H84,MMULT(P$9:T$13,TRANSPOSE(D84:H84)))))*sOLS</f>
        <v>691.0487522050031</v>
      </c>
      <c r="K84">
        <f t="shared" si="9"/>
        <v>1208.520065984324</v>
      </c>
      <c r="L84">
        <f t="shared" si="10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4"/>
  <sheetViews>
    <sheetView topLeftCell="A9" workbookViewId="0">
      <selection activeCell="P9" sqref="P9"/>
    </sheetView>
  </sheetViews>
  <sheetFormatPr defaultRowHeight="14.4" x14ac:dyDescent="0.3"/>
  <cols>
    <col min="10" max="11" width="9.21875" bestFit="1" customWidth="1"/>
  </cols>
  <sheetData>
    <row r="2" spans="2:20" x14ac:dyDescent="0.3">
      <c r="D2" t="s">
        <v>21</v>
      </c>
      <c r="J2" t="s">
        <v>22</v>
      </c>
    </row>
    <row r="3" spans="2:20" x14ac:dyDescent="0.3">
      <c r="D3" t="s">
        <v>32</v>
      </c>
      <c r="E3" t="s">
        <v>28</v>
      </c>
      <c r="F3" t="s">
        <v>34</v>
      </c>
      <c r="G3" t="s">
        <v>2</v>
      </c>
      <c r="H3" t="s">
        <v>33</v>
      </c>
      <c r="I3" t="s">
        <v>24</v>
      </c>
      <c r="K3" t="s">
        <v>35</v>
      </c>
      <c r="L3" t="s">
        <v>36</v>
      </c>
    </row>
    <row r="4" spans="2:20" x14ac:dyDescent="0.3">
      <c r="C4" t="s">
        <v>20</v>
      </c>
      <c r="D4">
        <v>1</v>
      </c>
      <c r="E4">
        <f t="shared" ref="E4:E35" si="0">Eta</f>
        <v>38</v>
      </c>
      <c r="F4">
        <f t="shared" ref="F4:F35" si="1">Casa</f>
        <v>1</v>
      </c>
      <c r="G4" s="1">
        <v>2</v>
      </c>
      <c r="H4" s="1">
        <f>G4^2</f>
        <v>4</v>
      </c>
      <c r="I4">
        <f t="array" ref="I4:I84">MMULT(D4:H84,Dati!P52:P56)</f>
        <v>108.30919951828184</v>
      </c>
      <c r="J4">
        <f t="array" ref="J4">tgam*SQRT((1+MMULT(D4:H4,MMULT(P$9:T$13,TRANSPOSE(D4:H4)))))*Dati!K$54</f>
        <v>347.94987108457144</v>
      </c>
      <c r="K4">
        <f>I4+J4</f>
        <v>456.25907060285328</v>
      </c>
      <c r="L4">
        <f>MAX(0,I4-J4)</f>
        <v>0</v>
      </c>
    </row>
    <row r="5" spans="2:20" x14ac:dyDescent="0.3">
      <c r="D5">
        <v>1</v>
      </c>
      <c r="E5">
        <f t="shared" si="0"/>
        <v>38</v>
      </c>
      <c r="F5">
        <f t="shared" si="1"/>
        <v>1</v>
      </c>
      <c r="G5">
        <v>2.1</v>
      </c>
      <c r="H5" s="1">
        <f>G5^2</f>
        <v>4.41</v>
      </c>
      <c r="I5">
        <v>123.96158343336927</v>
      </c>
      <c r="J5">
        <f t="array" ref="J5">tgam*SQRT((1+MMULT(D5:H5,MMULT(P$9:T$13,TRANSPOSE(D5:H5)))))*Dati!K$54</f>
        <v>345.66499031776715</v>
      </c>
      <c r="K5">
        <f t="shared" ref="K5:K68" si="2">I5+J5</f>
        <v>469.62657375113645</v>
      </c>
      <c r="L5">
        <f t="shared" ref="L5:L68" si="3">MAX(0,I5-J5)</f>
        <v>0</v>
      </c>
    </row>
    <row r="6" spans="2:20" x14ac:dyDescent="0.3">
      <c r="D6">
        <v>1</v>
      </c>
      <c r="E6">
        <f t="shared" si="0"/>
        <v>38</v>
      </c>
      <c r="F6">
        <f t="shared" si="1"/>
        <v>1</v>
      </c>
      <c r="G6" s="1">
        <v>2.2000000000000002</v>
      </c>
      <c r="H6" s="1">
        <f t="shared" ref="H6:H69" si="4">G6^2</f>
        <v>4.8400000000000007</v>
      </c>
      <c r="I6">
        <v>139.35859126978102</v>
      </c>
      <c r="J6">
        <f t="array" ref="J6">tgam*SQRT((1+MMULT(D6:H6,MMULT(P$9:T$13,TRANSPOSE(D6:H6)))))*Dati!K$54</f>
        <v>343.64999238447979</v>
      </c>
      <c r="K6">
        <f t="shared" si="2"/>
        <v>483.0085836542608</v>
      </c>
      <c r="L6">
        <f t="shared" si="3"/>
        <v>0</v>
      </c>
      <c r="P6" t="s">
        <v>23</v>
      </c>
    </row>
    <row r="7" spans="2:20" x14ac:dyDescent="0.3">
      <c r="B7" t="s">
        <v>28</v>
      </c>
      <c r="D7">
        <v>1</v>
      </c>
      <c r="E7">
        <f t="shared" si="0"/>
        <v>38</v>
      </c>
      <c r="F7">
        <f t="shared" si="1"/>
        <v>1</v>
      </c>
      <c r="G7">
        <v>2.2999999999999998</v>
      </c>
      <c r="H7" s="1">
        <f t="shared" si="4"/>
        <v>5.2899999999999991</v>
      </c>
      <c r="I7">
        <v>154.50022302751711</v>
      </c>
      <c r="J7">
        <f t="array" ref="J7">tgam*SQRT((1+MMULT(D7:H7,MMULT(P$9:T$13,TRANSPOSE(D7:H7)))))*Dati!K$54</f>
        <v>341.88791116626913</v>
      </c>
      <c r="K7">
        <f t="shared" si="2"/>
        <v>496.38813419378624</v>
      </c>
      <c r="L7">
        <f t="shared" si="3"/>
        <v>0</v>
      </c>
    </row>
    <row r="8" spans="2:20" x14ac:dyDescent="0.3">
      <c r="B8">
        <v>38</v>
      </c>
      <c r="D8">
        <v>1</v>
      </c>
      <c r="E8">
        <f t="shared" si="0"/>
        <v>38</v>
      </c>
      <c r="F8">
        <f t="shared" si="1"/>
        <v>1</v>
      </c>
      <c r="G8" s="1">
        <v>2.4</v>
      </c>
      <c r="H8" s="1">
        <f t="shared" si="4"/>
        <v>5.76</v>
      </c>
      <c r="I8">
        <v>169.38647870657758</v>
      </c>
      <c r="J8">
        <f t="array" ref="J8">tgam*SQRT((1+MMULT(D8:H8,MMULT(P$9:T$13,TRANSPOSE(D8:H8)))))*Dati!K$54</f>
        <v>340.36175723971792</v>
      </c>
      <c r="K8">
        <f t="shared" si="2"/>
        <v>509.74823594629549</v>
      </c>
      <c r="L8">
        <f t="shared" si="3"/>
        <v>0</v>
      </c>
    </row>
    <row r="9" spans="2:20" x14ac:dyDescent="0.3">
      <c r="D9">
        <v>1</v>
      </c>
      <c r="E9">
        <f t="shared" si="0"/>
        <v>38</v>
      </c>
      <c r="F9">
        <f t="shared" si="1"/>
        <v>1</v>
      </c>
      <c r="G9">
        <v>2.5</v>
      </c>
      <c r="H9" s="1">
        <f t="shared" si="4"/>
        <v>6.25</v>
      </c>
      <c r="I9">
        <v>184.01735830696245</v>
      </c>
      <c r="J9">
        <f t="array" ref="J9">tgam*SQRT((1+MMULT(D9:H9,MMULT(P$9:T$13,TRANSPOSE(D9:H9)))))*Dati!K$54</f>
        <v>339.05463974053743</v>
      </c>
      <c r="K9">
        <f t="shared" si="2"/>
        <v>523.07199804749985</v>
      </c>
      <c r="L9">
        <f t="shared" si="3"/>
        <v>0</v>
      </c>
      <c r="P9">
        <f t="array" ref="P9:T13">MINVERSE(MMULT(TRANSPOSE(Xws),Xws))</f>
        <v>1.1835344635244078</v>
      </c>
      <c r="Q9">
        <v>-1.7950401192457603E-2</v>
      </c>
      <c r="R9">
        <v>0.12374197900994416</v>
      </c>
      <c r="S9">
        <v>-0.33848131863364106</v>
      </c>
      <c r="T9">
        <v>3.4051691751323727E-2</v>
      </c>
    </row>
    <row r="10" spans="2:20" x14ac:dyDescent="0.3">
      <c r="D10">
        <v>1</v>
      </c>
      <c r="E10">
        <f t="shared" si="0"/>
        <v>38</v>
      </c>
      <c r="F10">
        <f t="shared" si="1"/>
        <v>1</v>
      </c>
      <c r="G10" s="1">
        <v>2.6</v>
      </c>
      <c r="H10" s="1">
        <f t="shared" si="4"/>
        <v>6.7600000000000007</v>
      </c>
      <c r="I10">
        <v>198.39286182867158</v>
      </c>
      <c r="J10">
        <f t="array" ref="J10">tgam*SQRT((1+MMULT(D10:H10,MMULT(P$9:T$13,TRANSPOSE(D10:H10)))))*Dati!K$54</f>
        <v>337.94988230994596</v>
      </c>
      <c r="K10">
        <f t="shared" si="2"/>
        <v>536.34274413861749</v>
      </c>
      <c r="L10">
        <f t="shared" si="3"/>
        <v>0</v>
      </c>
      <c r="P10">
        <v>-1.7950401192457884E-2</v>
      </c>
      <c r="Q10">
        <v>9.1721314050311462E-4</v>
      </c>
      <c r="R10">
        <v>-4.5428399091492671E-3</v>
      </c>
      <c r="S10">
        <v>-3.9264048278500659E-3</v>
      </c>
      <c r="T10">
        <v>3.0441133011414645E-4</v>
      </c>
    </row>
    <row r="11" spans="2:20" x14ac:dyDescent="0.3">
      <c r="B11" t="s">
        <v>1</v>
      </c>
      <c r="D11">
        <v>1</v>
      </c>
      <c r="E11">
        <f t="shared" si="0"/>
        <v>38</v>
      </c>
      <c r="F11">
        <f t="shared" si="1"/>
        <v>1</v>
      </c>
      <c r="G11">
        <v>2.7</v>
      </c>
      <c r="H11" s="1">
        <f t="shared" si="4"/>
        <v>7.2900000000000009</v>
      </c>
      <c r="I11">
        <v>212.51298927170512</v>
      </c>
      <c r="J11">
        <f t="array" ref="J11">tgam*SQRT((1+MMULT(D11:H11,MMULT(P$9:T$13,TRANSPOSE(D11:H11)))))*Dati!K$54</f>
        <v>337.0311315612264</v>
      </c>
      <c r="K11">
        <f t="shared" si="2"/>
        <v>549.54412083293153</v>
      </c>
      <c r="L11">
        <f t="shared" si="3"/>
        <v>0</v>
      </c>
      <c r="P11">
        <v>0.12374197900994459</v>
      </c>
      <c r="Q11">
        <v>-4.5428399091492593E-3</v>
      </c>
      <c r="R11">
        <v>0.21042878577948104</v>
      </c>
      <c r="S11">
        <v>-1.5076722418760491E-2</v>
      </c>
      <c r="T11">
        <v>-5.9857809950746607E-4</v>
      </c>
    </row>
    <row r="12" spans="2:20" x14ac:dyDescent="0.3">
      <c r="B12">
        <v>1</v>
      </c>
      <c r="D12">
        <v>1</v>
      </c>
      <c r="E12">
        <f t="shared" si="0"/>
        <v>38</v>
      </c>
      <c r="F12">
        <f t="shared" si="1"/>
        <v>1</v>
      </c>
      <c r="G12" s="1">
        <v>2.8</v>
      </c>
      <c r="H12" s="1">
        <f t="shared" si="4"/>
        <v>7.839999999999999</v>
      </c>
      <c r="I12">
        <v>226.37774063606287</v>
      </c>
      <c r="J12">
        <f t="array" ref="J12">tgam*SQRT((1+MMULT(D12:H12,MMULT(P$9:T$13,TRANSPOSE(D12:H12)))))*Dati!K$54</f>
        <v>336.28245689462955</v>
      </c>
      <c r="K12">
        <f t="shared" si="2"/>
        <v>562.66019753069236</v>
      </c>
      <c r="L12">
        <f t="shared" si="3"/>
        <v>0</v>
      </c>
      <c r="P12">
        <v>-0.33848131863363695</v>
      </c>
      <c r="Q12">
        <v>-3.926404827850203E-3</v>
      </c>
      <c r="R12">
        <v>-1.5076722418760126E-2</v>
      </c>
      <c r="S12">
        <v>0.24097834710069382</v>
      </c>
      <c r="T12">
        <v>-2.3934261766169918E-2</v>
      </c>
    </row>
    <row r="13" spans="2:20" x14ac:dyDescent="0.3">
      <c r="D13">
        <v>1</v>
      </c>
      <c r="E13">
        <f t="shared" si="0"/>
        <v>38</v>
      </c>
      <c r="F13">
        <f t="shared" si="1"/>
        <v>1</v>
      </c>
      <c r="G13">
        <v>2.9</v>
      </c>
      <c r="H13" s="1">
        <f t="shared" si="4"/>
        <v>8.41</v>
      </c>
      <c r="I13">
        <v>239.98711592174507</v>
      </c>
      <c r="J13">
        <f t="array" ref="J13">tgam*SQRT((1+MMULT(D13:H13,MMULT(P$9:T$13,TRANSPOSE(D13:H13)))))*Dati!K$54</f>
        <v>335.68844087558102</v>
      </c>
      <c r="K13">
        <f t="shared" si="2"/>
        <v>575.67555679732607</v>
      </c>
      <c r="L13">
        <f t="shared" si="3"/>
        <v>0</v>
      </c>
      <c r="P13">
        <v>3.4051691751323387E-2</v>
      </c>
      <c r="Q13">
        <v>3.0441133011415946E-4</v>
      </c>
      <c r="R13">
        <v>-5.9857809950752071E-4</v>
      </c>
      <c r="S13">
        <v>-2.3934261766169931E-2</v>
      </c>
      <c r="T13">
        <v>2.6424091830989384E-3</v>
      </c>
    </row>
    <row r="14" spans="2:20" x14ac:dyDescent="0.3">
      <c r="D14">
        <v>1</v>
      </c>
      <c r="E14">
        <f t="shared" si="0"/>
        <v>38</v>
      </c>
      <c r="F14">
        <f t="shared" si="1"/>
        <v>1</v>
      </c>
      <c r="G14" s="1">
        <v>3</v>
      </c>
      <c r="H14" s="1">
        <f t="shared" si="4"/>
        <v>9</v>
      </c>
      <c r="I14">
        <v>253.34111512875162</v>
      </c>
      <c r="J14">
        <f t="array" ref="J14">tgam*SQRT((1+MMULT(D14:H14,MMULT(P$9:T$13,TRANSPOSE(D14:H14)))))*Dati!K$54</f>
        <v>335.23425975572599</v>
      </c>
      <c r="K14">
        <f t="shared" si="2"/>
        <v>588.57537488447758</v>
      </c>
      <c r="L14">
        <f t="shared" si="3"/>
        <v>0</v>
      </c>
    </row>
    <row r="15" spans="2:20" x14ac:dyDescent="0.3">
      <c r="D15">
        <v>1</v>
      </c>
      <c r="E15">
        <f t="shared" si="0"/>
        <v>38</v>
      </c>
      <c r="F15">
        <f t="shared" si="1"/>
        <v>1</v>
      </c>
      <c r="G15">
        <v>3.1</v>
      </c>
      <c r="H15" s="1">
        <f t="shared" si="4"/>
        <v>9.6100000000000012</v>
      </c>
      <c r="I15">
        <v>266.43973825708264</v>
      </c>
      <c r="J15">
        <f t="array" ref="J15">tgam*SQRT((1+MMULT(D15:H15,MMULT(P$9:T$13,TRANSPOSE(D15:H15)))))*Dati!K$54</f>
        <v>334.90575404440284</v>
      </c>
      <c r="K15">
        <f t="shared" si="2"/>
        <v>601.34549230148548</v>
      </c>
      <c r="L15">
        <f t="shared" si="3"/>
        <v>0</v>
      </c>
    </row>
    <row r="16" spans="2:20" x14ac:dyDescent="0.3">
      <c r="D16">
        <v>1</v>
      </c>
      <c r="E16">
        <f t="shared" si="0"/>
        <v>38</v>
      </c>
      <c r="F16">
        <f t="shared" si="1"/>
        <v>1</v>
      </c>
      <c r="G16" s="1">
        <v>3.2</v>
      </c>
      <c r="H16" s="1">
        <f t="shared" si="4"/>
        <v>10.240000000000002</v>
      </c>
      <c r="I16">
        <v>279.28298530673783</v>
      </c>
      <c r="J16">
        <f t="array" ref="J16">tgam*SQRT((1+MMULT(D16:H16,MMULT(P$9:T$13,TRANSPOSE(D16:H16)))))*Dati!K$54</f>
        <v>334.68948932008226</v>
      </c>
      <c r="K16">
        <f t="shared" si="2"/>
        <v>613.97247462682003</v>
      </c>
      <c r="L16">
        <f t="shared" si="3"/>
        <v>0</v>
      </c>
    </row>
    <row r="17" spans="4:12" x14ac:dyDescent="0.3">
      <c r="D17">
        <v>1</v>
      </c>
      <c r="E17">
        <f t="shared" si="0"/>
        <v>38</v>
      </c>
      <c r="F17">
        <f t="shared" si="1"/>
        <v>1</v>
      </c>
      <c r="G17">
        <v>3.3</v>
      </c>
      <c r="H17" s="1">
        <f t="shared" si="4"/>
        <v>10.889999999999999</v>
      </c>
      <c r="I17">
        <v>291.87085627771739</v>
      </c>
      <c r="J17">
        <f t="array" ref="J17">tgam*SQRT((1+MMULT(D17:H17,MMULT(P$9:T$13,TRANSPOSE(D17:H17)))))*Dati!K$54</f>
        <v>334.57280770196974</v>
      </c>
      <c r="K17">
        <f t="shared" si="2"/>
        <v>626.44366397968713</v>
      </c>
      <c r="L17">
        <f t="shared" si="3"/>
        <v>0</v>
      </c>
    </row>
    <row r="18" spans="4:12" x14ac:dyDescent="0.3">
      <c r="D18">
        <v>1</v>
      </c>
      <c r="E18">
        <f t="shared" si="0"/>
        <v>38</v>
      </c>
      <c r="F18">
        <f t="shared" si="1"/>
        <v>1</v>
      </c>
      <c r="G18" s="1">
        <v>3.4</v>
      </c>
      <c r="H18" s="1">
        <f t="shared" si="4"/>
        <v>11.559999999999999</v>
      </c>
      <c r="I18">
        <v>304.20335117002134</v>
      </c>
      <c r="J18">
        <f t="array" ref="J18">tgam*SQRT((1+MMULT(D18:H18,MMULT(P$9:T$13,TRANSPOSE(D18:H18)))))*Dati!K$54</f>
        <v>334.54387058000634</v>
      </c>
      <c r="K18">
        <f t="shared" si="2"/>
        <v>638.74722175002762</v>
      </c>
      <c r="L18">
        <f t="shared" si="3"/>
        <v>0</v>
      </c>
    </row>
    <row r="19" spans="4:12" x14ac:dyDescent="0.3">
      <c r="D19">
        <v>1</v>
      </c>
      <c r="E19">
        <f t="shared" si="0"/>
        <v>38</v>
      </c>
      <c r="F19">
        <f t="shared" si="1"/>
        <v>1</v>
      </c>
      <c r="G19">
        <v>3.5</v>
      </c>
      <c r="H19" s="1">
        <f t="shared" si="4"/>
        <v>12.25</v>
      </c>
      <c r="I19">
        <v>316.2804699836496</v>
      </c>
      <c r="J19">
        <f t="array" ref="J19">tgam*SQRT((1+MMULT(D19:H19,MMULT(P$9:T$13,TRANSPOSE(D19:H19)))))*Dati!K$54</f>
        <v>334.59169332869311</v>
      </c>
      <c r="K19">
        <f t="shared" si="2"/>
        <v>650.87216331234276</v>
      </c>
      <c r="L19">
        <f t="shared" si="3"/>
        <v>0</v>
      </c>
    </row>
    <row r="20" spans="4:12" x14ac:dyDescent="0.3">
      <c r="D20">
        <v>1</v>
      </c>
      <c r="E20">
        <f t="shared" si="0"/>
        <v>38</v>
      </c>
      <c r="F20">
        <f t="shared" si="1"/>
        <v>1</v>
      </c>
      <c r="G20" s="1">
        <v>3.6</v>
      </c>
      <c r="H20" s="1">
        <f t="shared" si="4"/>
        <v>12.96</v>
      </c>
      <c r="I20">
        <v>328.10221271860223</v>
      </c>
      <c r="J20">
        <f t="array" ref="J20">tgam*SQRT((1+MMULT(D20:H20,MMULT(P$9:T$13,TRANSPOSE(D20:H20)))))*Dati!K$54</f>
        <v>334.70617281049027</v>
      </c>
      <c r="K20">
        <f t="shared" si="2"/>
        <v>662.80838552909245</v>
      </c>
      <c r="L20">
        <f t="shared" si="3"/>
        <v>0</v>
      </c>
    </row>
    <row r="21" spans="4:12" x14ac:dyDescent="0.3">
      <c r="D21">
        <v>1</v>
      </c>
      <c r="E21">
        <f t="shared" si="0"/>
        <v>38</v>
      </c>
      <c r="F21">
        <f t="shared" si="1"/>
        <v>1</v>
      </c>
      <c r="G21">
        <v>3.7</v>
      </c>
      <c r="H21" s="1">
        <f t="shared" si="4"/>
        <v>13.690000000000001</v>
      </c>
      <c r="I21">
        <v>339.66857937487924</v>
      </c>
      <c r="J21">
        <f t="array" ref="J21">tgam*SQRT((1+MMULT(D21:H21,MMULT(P$9:T$13,TRANSPOSE(D21:H21)))))*Dati!K$54</f>
        <v>334.87810851348308</v>
      </c>
      <c r="K21">
        <f t="shared" si="2"/>
        <v>674.54668788836238</v>
      </c>
      <c r="L21">
        <f t="shared" si="3"/>
        <v>4.7904708613961589</v>
      </c>
    </row>
    <row r="22" spans="4:12" x14ac:dyDescent="0.3">
      <c r="D22">
        <v>1</v>
      </c>
      <c r="E22">
        <f t="shared" si="0"/>
        <v>38</v>
      </c>
      <c r="F22">
        <f t="shared" si="1"/>
        <v>1</v>
      </c>
      <c r="G22" s="1">
        <v>3.8</v>
      </c>
      <c r="H22" s="1">
        <f t="shared" si="4"/>
        <v>14.44</v>
      </c>
      <c r="I22">
        <v>350.97956995248057</v>
      </c>
      <c r="J22">
        <f t="array" ref="J22">tgam*SQRT((1+MMULT(D22:H22,MMULT(P$9:T$13,TRANSPOSE(D22:H22)))))*Dati!K$54</f>
        <v>335.09921817175899</v>
      </c>
      <c r="K22">
        <f t="shared" si="2"/>
        <v>686.07878812423951</v>
      </c>
      <c r="L22">
        <f t="shared" si="3"/>
        <v>15.880351780721583</v>
      </c>
    </row>
    <row r="23" spans="4:12" x14ac:dyDescent="0.3">
      <c r="D23">
        <v>1</v>
      </c>
      <c r="E23">
        <f t="shared" si="0"/>
        <v>38</v>
      </c>
      <c r="F23">
        <f t="shared" si="1"/>
        <v>1</v>
      </c>
      <c r="G23">
        <v>3.9</v>
      </c>
      <c r="H23" s="1">
        <f t="shared" si="4"/>
        <v>15.209999999999999</v>
      </c>
      <c r="I23">
        <v>362.03518445140628</v>
      </c>
      <c r="J23">
        <f t="array" ref="J23">tgam*SQRT((1+MMULT(D23:H23,MMULT(P$9:T$13,TRANSPOSE(D23:H23)))))*Dati!K$54</f>
        <v>335.36214869188535</v>
      </c>
      <c r="K23">
        <f t="shared" si="2"/>
        <v>697.39733314329169</v>
      </c>
      <c r="L23">
        <f t="shared" si="3"/>
        <v>26.673035759520928</v>
      </c>
    </row>
    <row r="24" spans="4:12" x14ac:dyDescent="0.3">
      <c r="D24">
        <v>1</v>
      </c>
      <c r="E24">
        <f t="shared" si="0"/>
        <v>38</v>
      </c>
      <c r="F24">
        <f t="shared" si="1"/>
        <v>1</v>
      </c>
      <c r="G24" s="1">
        <v>4</v>
      </c>
      <c r="H24" s="1">
        <f t="shared" si="4"/>
        <v>16</v>
      </c>
      <c r="I24">
        <v>372.83542287165631</v>
      </c>
      <c r="J24">
        <f t="array" ref="J24">tgam*SQRT((1+MMULT(D24:H24,MMULT(P$9:T$13,TRANSPOSE(D24:H24)))))*Dati!K$54</f>
        <v>335.66048316113216</v>
      </c>
      <c r="K24">
        <f t="shared" si="2"/>
        <v>708.49590603278853</v>
      </c>
      <c r="L24">
        <f t="shared" si="3"/>
        <v>37.174939710524143</v>
      </c>
    </row>
    <row r="25" spans="4:12" x14ac:dyDescent="0.3">
      <c r="D25">
        <v>1</v>
      </c>
      <c r="E25">
        <f t="shared" si="0"/>
        <v>38</v>
      </c>
      <c r="F25">
        <f t="shared" si="1"/>
        <v>1</v>
      </c>
      <c r="G25">
        <v>4.0999999999999996</v>
      </c>
      <c r="H25" s="1">
        <f t="shared" si="4"/>
        <v>16.809999999999999</v>
      </c>
      <c r="I25">
        <v>383.38028521323059</v>
      </c>
      <c r="J25">
        <f t="array" ref="J25">tgam*SQRT((1+MMULT(D25:H25,MMULT(P$9:T$13,TRANSPOSE(D25:H25)))))*Dati!K$54</f>
        <v>335.98874464822012</v>
      </c>
      <c r="K25">
        <f t="shared" si="2"/>
        <v>719.36902986145071</v>
      </c>
      <c r="L25">
        <f t="shared" si="3"/>
        <v>47.391540565010473</v>
      </c>
    </row>
    <row r="26" spans="4:12" x14ac:dyDescent="0.3">
      <c r="D26">
        <v>1</v>
      </c>
      <c r="E26">
        <f t="shared" si="0"/>
        <v>38</v>
      </c>
      <c r="F26">
        <f t="shared" si="1"/>
        <v>1</v>
      </c>
      <c r="G26" s="1">
        <v>4.2</v>
      </c>
      <c r="H26" s="1">
        <f t="shared" si="4"/>
        <v>17.64</v>
      </c>
      <c r="I26">
        <v>393.66977147612943</v>
      </c>
      <c r="J26">
        <f t="array" ref="J26">tgam*SQRT((1+MMULT(D26:H26,MMULT(P$9:T$13,TRANSPOSE(D26:H26)))))*Dati!K$54</f>
        <v>336.34239743023471</v>
      </c>
      <c r="K26">
        <f t="shared" si="2"/>
        <v>730.0121689063642</v>
      </c>
      <c r="L26">
        <f t="shared" si="3"/>
        <v>57.327374045894715</v>
      </c>
    </row>
    <row r="27" spans="4:12" x14ac:dyDescent="0.3">
      <c r="D27">
        <v>1</v>
      </c>
      <c r="E27">
        <f t="shared" si="0"/>
        <v>38</v>
      </c>
      <c r="F27">
        <f t="shared" si="1"/>
        <v>1</v>
      </c>
      <c r="G27">
        <v>4.3</v>
      </c>
      <c r="H27" s="1">
        <f t="shared" si="4"/>
        <v>18.489999999999998</v>
      </c>
      <c r="I27">
        <v>403.70388166035252</v>
      </c>
      <c r="J27">
        <f t="array" ref="J27">tgam*SQRT((1+MMULT(D27:H27,MMULT(P$9:T$13,TRANSPOSE(D27:H27)))))*Dati!K$54</f>
        <v>336.71784619396186</v>
      </c>
      <c r="K27">
        <f t="shared" si="2"/>
        <v>740.42172785431444</v>
      </c>
      <c r="L27">
        <f t="shared" si="3"/>
        <v>66.986035466390661</v>
      </c>
    </row>
    <row r="28" spans="4:12" x14ac:dyDescent="0.3">
      <c r="D28">
        <v>1</v>
      </c>
      <c r="E28">
        <f t="shared" si="0"/>
        <v>38</v>
      </c>
      <c r="F28">
        <f t="shared" si="1"/>
        <v>1</v>
      </c>
      <c r="G28" s="1">
        <v>4.4000000000000004</v>
      </c>
      <c r="H28" s="1">
        <f t="shared" si="4"/>
        <v>19.360000000000003</v>
      </c>
      <c r="I28">
        <v>413.48261576589988</v>
      </c>
      <c r="J28">
        <f t="array" ref="J28">tgam*SQRT((1+MMULT(D28:H28,MMULT(P$9:T$13,TRANSPOSE(D28:H28)))))*Dati!K$54</f>
        <v>337.11243366955006</v>
      </c>
      <c r="K28">
        <f t="shared" si="2"/>
        <v>750.59504943544994</v>
      </c>
      <c r="L28">
        <f t="shared" si="3"/>
        <v>76.370182096349822</v>
      </c>
    </row>
    <row r="29" spans="4:12" x14ac:dyDescent="0.3">
      <c r="D29">
        <v>1</v>
      </c>
      <c r="E29">
        <f t="shared" si="0"/>
        <v>38</v>
      </c>
      <c r="F29">
        <f t="shared" si="1"/>
        <v>1</v>
      </c>
      <c r="G29">
        <v>4.5</v>
      </c>
      <c r="H29" s="1">
        <f t="shared" si="4"/>
        <v>20.25</v>
      </c>
      <c r="I29">
        <v>423.00597379277167</v>
      </c>
      <c r="J29">
        <f t="array" ref="J29">tgam*SQRT((1+MMULT(D29:H29,MMULT(P$9:T$13,TRANSPOSE(D29:H29)))))*Dati!K$54</f>
        <v>337.52443706158311</v>
      </c>
      <c r="K29">
        <f t="shared" si="2"/>
        <v>760.53041085435484</v>
      </c>
      <c r="L29">
        <f t="shared" si="3"/>
        <v>85.481536731188555</v>
      </c>
    </row>
    <row r="30" spans="4:12" x14ac:dyDescent="0.3">
      <c r="D30">
        <v>1</v>
      </c>
      <c r="E30">
        <f t="shared" si="0"/>
        <v>38</v>
      </c>
      <c r="F30">
        <f t="shared" si="1"/>
        <v>1</v>
      </c>
      <c r="G30" s="1">
        <v>4.5999999999999996</v>
      </c>
      <c r="H30" s="1">
        <f t="shared" si="4"/>
        <v>21.159999999999997</v>
      </c>
      <c r="I30">
        <v>432.27395574096772</v>
      </c>
      <c r="J30">
        <f t="array" ref="J30">tgam*SQRT((1+MMULT(D30:H30,MMULT(P$9:T$13,TRANSPOSE(D30:H30)))))*Dati!K$54</f>
        <v>337.95306354925538</v>
      </c>
      <c r="K30">
        <f t="shared" si="2"/>
        <v>770.2270192902231</v>
      </c>
      <c r="L30">
        <f t="shared" si="3"/>
        <v>94.320892191712346</v>
      </c>
    </row>
    <row r="31" spans="4:12" x14ac:dyDescent="0.3">
      <c r="D31">
        <v>1</v>
      </c>
      <c r="E31">
        <f t="shared" si="0"/>
        <v>38</v>
      </c>
      <c r="F31">
        <f t="shared" si="1"/>
        <v>1</v>
      </c>
      <c r="G31">
        <v>4.7</v>
      </c>
      <c r="H31" s="1">
        <f t="shared" si="4"/>
        <v>22.090000000000003</v>
      </c>
      <c r="I31">
        <v>441.28656161048826</v>
      </c>
      <c r="J31">
        <f t="array" ref="J31">tgam*SQRT((1+MMULT(D31:H31,MMULT(P$9:T$13,TRANSPOSE(D31:H31)))))*Dati!K$54</f>
        <v>338.39844503474427</v>
      </c>
      <c r="K31">
        <f t="shared" si="2"/>
        <v>779.68500664523253</v>
      </c>
      <c r="L31">
        <f t="shared" si="3"/>
        <v>102.88811657574399</v>
      </c>
    </row>
    <row r="32" spans="4:12" x14ac:dyDescent="0.3">
      <c r="D32">
        <v>1</v>
      </c>
      <c r="E32">
        <f t="shared" si="0"/>
        <v>38</v>
      </c>
      <c r="F32">
        <f t="shared" si="1"/>
        <v>1</v>
      </c>
      <c r="G32" s="1">
        <v>4.8</v>
      </c>
      <c r="H32" s="1">
        <f t="shared" si="4"/>
        <v>23.04</v>
      </c>
      <c r="I32">
        <v>450.04379140133301</v>
      </c>
      <c r="J32">
        <f t="array" ref="J32">tgam*SQRT((1+MMULT(D32:H32,MMULT(P$9:T$13,TRANSPOSE(D32:H32)))))*Dati!K$54</f>
        <v>338.86163222803276</v>
      </c>
      <c r="K32">
        <f t="shared" si="2"/>
        <v>788.90542362936571</v>
      </c>
      <c r="L32">
        <f t="shared" si="3"/>
        <v>111.18215917330025</v>
      </c>
    </row>
    <row r="33" spans="4:19" x14ac:dyDescent="0.3">
      <c r="D33">
        <v>1</v>
      </c>
      <c r="E33">
        <f t="shared" si="0"/>
        <v>38</v>
      </c>
      <c r="F33">
        <f t="shared" si="1"/>
        <v>1</v>
      </c>
      <c r="G33">
        <v>4.9000000000000004</v>
      </c>
      <c r="H33" s="1">
        <f t="shared" si="4"/>
        <v>24.010000000000005</v>
      </c>
      <c r="I33">
        <v>458.54564511350219</v>
      </c>
      <c r="J33">
        <f t="array" ref="J33">tgam*SQRT((1+MMULT(D33:H33,MMULT(P$9:T$13,TRANSPOSE(D33:H33)))))*Dati!K$54</f>
        <v>339.34458806806964</v>
      </c>
      <c r="K33">
        <f t="shared" si="2"/>
        <v>797.89023318157183</v>
      </c>
      <c r="L33">
        <f t="shared" si="3"/>
        <v>119.20105704543255</v>
      </c>
    </row>
    <row r="34" spans="4:19" x14ac:dyDescent="0.3">
      <c r="D34">
        <v>1</v>
      </c>
      <c r="E34">
        <f t="shared" si="0"/>
        <v>38</v>
      </c>
      <c r="F34">
        <f t="shared" si="1"/>
        <v>1</v>
      </c>
      <c r="G34" s="1">
        <v>5</v>
      </c>
      <c r="H34" s="1">
        <f t="shared" si="4"/>
        <v>25</v>
      </c>
      <c r="I34">
        <v>466.7921227469958</v>
      </c>
      <c r="J34">
        <f t="array" ref="J34">tgam*SQRT((1+MMULT(D34:H34,MMULT(P$9:T$13,TRANSPOSE(D34:H34)))))*Dati!K$54</f>
        <v>339.85018039484129</v>
      </c>
      <c r="K34">
        <f t="shared" si="2"/>
        <v>806.64230314183715</v>
      </c>
      <c r="L34">
        <f t="shared" si="3"/>
        <v>126.94194235215451</v>
      </c>
    </row>
    <row r="35" spans="4:19" x14ac:dyDescent="0.3">
      <c r="D35">
        <v>1</v>
      </c>
      <c r="E35">
        <f t="shared" si="0"/>
        <v>38</v>
      </c>
      <c r="F35">
        <f t="shared" si="1"/>
        <v>1</v>
      </c>
      <c r="G35">
        <v>5.0999999999999996</v>
      </c>
      <c r="H35" s="1">
        <f t="shared" si="4"/>
        <v>26.009999999999998</v>
      </c>
      <c r="I35">
        <v>474.78322430181356</v>
      </c>
      <c r="J35">
        <f t="array" ref="J35">tgam*SQRT((1+MMULT(D35:H35,MMULT(P$9:T$13,TRANSPOSE(D35:H35)))))*Dati!K$54</f>
        <v>340.38217370520533</v>
      </c>
      <c r="K35">
        <f t="shared" si="2"/>
        <v>815.16539800701889</v>
      </c>
      <c r="L35">
        <f t="shared" si="3"/>
        <v>134.40105059660823</v>
      </c>
    </row>
    <row r="36" spans="4:19" x14ac:dyDescent="0.3">
      <c r="D36">
        <v>1</v>
      </c>
      <c r="E36">
        <f t="shared" ref="E36:E67" si="5">Eta</f>
        <v>38</v>
      </c>
      <c r="F36">
        <f t="shared" ref="F36:F67" si="6">Casa</f>
        <v>1</v>
      </c>
      <c r="G36" s="1">
        <v>5.2</v>
      </c>
      <c r="H36" s="1">
        <f t="shared" si="4"/>
        <v>27.040000000000003</v>
      </c>
      <c r="I36">
        <v>482.51894977795581</v>
      </c>
      <c r="J36">
        <f t="array" ref="J36">tgam*SQRT((1+MMULT(D36:H36,MMULT(P$9:T$13,TRANSPOSE(D36:H36)))))*Dati!K$54</f>
        <v>340.94521974786403</v>
      </c>
      <c r="K36">
        <f t="shared" si="2"/>
        <v>823.4641695258199</v>
      </c>
      <c r="L36">
        <f t="shared" si="3"/>
        <v>141.57373003009178</v>
      </c>
    </row>
    <row r="37" spans="4:19" x14ac:dyDescent="0.3">
      <c r="D37">
        <v>1</v>
      </c>
      <c r="E37">
        <f t="shared" si="5"/>
        <v>38</v>
      </c>
      <c r="F37">
        <f t="shared" si="6"/>
        <v>1</v>
      </c>
      <c r="G37">
        <v>5.3</v>
      </c>
      <c r="H37" s="1">
        <f t="shared" si="4"/>
        <v>28.09</v>
      </c>
      <c r="I37">
        <v>489.99929917542227</v>
      </c>
      <c r="J37">
        <f t="array" ref="J37">tgam*SQRT((1+MMULT(D37:H37,MMULT(P$9:T$13,TRANSPOSE(D37:H37)))))*Dati!K$54</f>
        <v>341.54484664046765</v>
      </c>
      <c r="K37">
        <f t="shared" si="2"/>
        <v>831.54414581588992</v>
      </c>
      <c r="L37">
        <f t="shared" si="3"/>
        <v>148.45445253495461</v>
      </c>
      <c r="N37" s="2" t="s">
        <v>29</v>
      </c>
      <c r="O37" s="2"/>
      <c r="P37" s="2"/>
      <c r="Q37" s="2"/>
      <c r="R37" s="2"/>
      <c r="S37" s="2"/>
    </row>
    <row r="38" spans="4:19" x14ac:dyDescent="0.3">
      <c r="D38">
        <v>1</v>
      </c>
      <c r="E38">
        <f t="shared" si="5"/>
        <v>38</v>
      </c>
      <c r="F38">
        <f t="shared" si="6"/>
        <v>1</v>
      </c>
      <c r="G38" s="1">
        <v>5.4</v>
      </c>
      <c r="H38" s="1">
        <f t="shared" si="4"/>
        <v>29.160000000000004</v>
      </c>
      <c r="I38">
        <v>497.22427249421327</v>
      </c>
      <c r="J38">
        <f t="array" ref="J38">tgam*SQRT((1+MMULT(D38:H38,MMULT(P$9:T$13,TRANSPOSE(D38:H38)))))*Dati!K$54</f>
        <v>342.18744612561676</v>
      </c>
      <c r="K38">
        <f t="shared" si="2"/>
        <v>839.41171861983003</v>
      </c>
      <c r="L38">
        <f t="shared" si="3"/>
        <v>155.03682636859651</v>
      </c>
      <c r="N38" s="2"/>
      <c r="O38" s="2"/>
      <c r="P38" s="2"/>
      <c r="Q38" s="2"/>
      <c r="R38" s="2"/>
      <c r="S38" s="2"/>
    </row>
    <row r="39" spans="4:19" x14ac:dyDescent="0.3">
      <c r="D39">
        <v>1</v>
      </c>
      <c r="E39">
        <f t="shared" si="5"/>
        <v>38</v>
      </c>
      <c r="F39">
        <f t="shared" si="6"/>
        <v>1</v>
      </c>
      <c r="G39">
        <v>5.5</v>
      </c>
      <c r="H39" s="1">
        <f t="shared" si="4"/>
        <v>30.25</v>
      </c>
      <c r="I39">
        <v>504.19386973432842</v>
      </c>
      <c r="J39">
        <f t="array" ref="J39">tgam*SQRT((1+MMULT(D39:H39,MMULT(P$9:T$13,TRANSPOSE(D39:H39)))))*Dati!K$54</f>
        <v>342.88025852394929</v>
      </c>
      <c r="K39">
        <f t="shared" si="2"/>
        <v>847.07412825827771</v>
      </c>
      <c r="L39">
        <f t="shared" si="3"/>
        <v>161.31361121037912</v>
      </c>
      <c r="N39" s="2"/>
      <c r="O39" s="2"/>
      <c r="P39" s="2"/>
      <c r="Q39" s="2"/>
      <c r="R39" s="2"/>
      <c r="S39" s="2"/>
    </row>
    <row r="40" spans="4:19" x14ac:dyDescent="0.3">
      <c r="D40">
        <v>1</v>
      </c>
      <c r="E40">
        <f t="shared" si="5"/>
        <v>38</v>
      </c>
      <c r="F40">
        <f t="shared" si="6"/>
        <v>1</v>
      </c>
      <c r="G40" s="1">
        <v>5.6</v>
      </c>
      <c r="H40" s="1">
        <f t="shared" si="4"/>
        <v>31.359999999999996</v>
      </c>
      <c r="I40">
        <v>510.908090895768</v>
      </c>
      <c r="J40">
        <f t="array" ref="J40">tgam*SQRT((1+MMULT(D40:H40,MMULT(P$9:T$13,TRANSPOSE(D40:H40)))))*Dati!K$54</f>
        <v>343.63135489332518</v>
      </c>
      <c r="K40">
        <f t="shared" si="2"/>
        <v>854.53944578909318</v>
      </c>
      <c r="L40">
        <f t="shared" si="3"/>
        <v>167.27673600244282</v>
      </c>
      <c r="N40" s="2"/>
      <c r="O40" s="2"/>
      <c r="P40" s="2"/>
      <c r="Q40" s="2"/>
      <c r="R40" s="2"/>
      <c r="S40" s="2"/>
    </row>
    <row r="41" spans="4:19" x14ac:dyDescent="0.3">
      <c r="D41">
        <v>1</v>
      </c>
      <c r="E41">
        <f t="shared" si="5"/>
        <v>38</v>
      </c>
      <c r="F41">
        <f t="shared" si="6"/>
        <v>1</v>
      </c>
      <c r="G41">
        <v>5.7</v>
      </c>
      <c r="H41" s="1">
        <f t="shared" si="4"/>
        <v>32.49</v>
      </c>
      <c r="I41">
        <v>517.36693597853196</v>
      </c>
      <c r="J41">
        <f t="array" ref="J41">tgam*SQRT((1+MMULT(D41:H41,MMULT(P$9:T$13,TRANSPOSE(D41:H41)))))*Dati!K$54</f>
        <v>344.44961586557832</v>
      </c>
      <c r="K41">
        <f t="shared" si="2"/>
        <v>861.81655184411034</v>
      </c>
      <c r="L41">
        <f t="shared" si="3"/>
        <v>172.91732011295363</v>
      </c>
    </row>
    <row r="42" spans="4:19" x14ac:dyDescent="0.3">
      <c r="D42">
        <v>1</v>
      </c>
      <c r="E42">
        <f t="shared" si="5"/>
        <v>38</v>
      </c>
      <c r="F42">
        <f t="shared" si="6"/>
        <v>1</v>
      </c>
      <c r="G42" s="1">
        <v>5.8</v>
      </c>
      <c r="H42" s="1">
        <f t="shared" si="4"/>
        <v>33.64</v>
      </c>
      <c r="I42">
        <v>523.57040498262018</v>
      </c>
      <c r="J42">
        <f t="array" ref="J42">tgam*SQRT((1+MMULT(D42:H42,MMULT(P$9:T$13,TRANSPOSE(D42:H42)))))*Dati!K$54</f>
        <v>345.34470660892129</v>
      </c>
      <c r="K42">
        <f t="shared" si="2"/>
        <v>868.91511159154152</v>
      </c>
      <c r="L42">
        <f t="shared" si="3"/>
        <v>178.22569837369889</v>
      </c>
    </row>
    <row r="43" spans="4:19" x14ac:dyDescent="0.3">
      <c r="D43">
        <v>1</v>
      </c>
      <c r="E43">
        <f t="shared" si="5"/>
        <v>38</v>
      </c>
      <c r="F43">
        <f t="shared" si="6"/>
        <v>1</v>
      </c>
      <c r="G43">
        <v>5.9</v>
      </c>
      <c r="H43" s="1">
        <f t="shared" si="4"/>
        <v>34.81</v>
      </c>
      <c r="I43">
        <v>529.51849790803294</v>
      </c>
      <c r="J43">
        <f t="array" ref="J43">tgam*SQRT((1+MMULT(D43:H43,MMULT(P$9:T$13,TRANSPOSE(D43:H43)))))*Dati!K$54</f>
        <v>346.32704735771119</v>
      </c>
      <c r="K43">
        <f t="shared" si="2"/>
        <v>875.84554526574414</v>
      </c>
      <c r="L43">
        <f t="shared" si="3"/>
        <v>183.19145055032175</v>
      </c>
      <c r="N43" s="2" t="s">
        <v>30</v>
      </c>
      <c r="O43" s="2"/>
      <c r="P43" s="2"/>
      <c r="Q43" s="2"/>
      <c r="R43" s="2"/>
      <c r="S43" s="2"/>
    </row>
    <row r="44" spans="4:19" x14ac:dyDescent="0.3">
      <c r="D44">
        <v>1</v>
      </c>
      <c r="E44">
        <f t="shared" si="5"/>
        <v>38</v>
      </c>
      <c r="F44">
        <f t="shared" si="6"/>
        <v>1</v>
      </c>
      <c r="G44" s="1">
        <v>6</v>
      </c>
      <c r="H44" s="1">
        <f t="shared" si="4"/>
        <v>36</v>
      </c>
      <c r="I44">
        <v>535.2112147547698</v>
      </c>
      <c r="J44">
        <f t="array" ref="J44">tgam*SQRT((1+MMULT(D44:H44,MMULT(P$9:T$13,TRANSPOSE(D44:H44)))))*Dati!K$54</f>
        <v>347.4077789648847</v>
      </c>
      <c r="K44">
        <f t="shared" si="2"/>
        <v>882.61899371965455</v>
      </c>
      <c r="L44">
        <f t="shared" si="3"/>
        <v>187.8034357898851</v>
      </c>
      <c r="N44" s="2"/>
      <c r="O44" s="2"/>
      <c r="P44" s="2"/>
      <c r="Q44" s="2"/>
      <c r="R44" s="2"/>
      <c r="S44" s="2"/>
    </row>
    <row r="45" spans="4:19" x14ac:dyDescent="0.3">
      <c r="D45">
        <v>1</v>
      </c>
      <c r="E45">
        <f t="shared" si="5"/>
        <v>38</v>
      </c>
      <c r="F45">
        <f t="shared" si="6"/>
        <v>1</v>
      </c>
      <c r="G45">
        <v>6.1</v>
      </c>
      <c r="H45" s="1">
        <f t="shared" si="4"/>
        <v>37.209999999999994</v>
      </c>
      <c r="I45">
        <v>540.64855552283132</v>
      </c>
      <c r="J45">
        <f t="array" ref="J45">tgam*SQRT((1+MMULT(D45:H45,MMULT(P$9:T$13,TRANSPOSE(D45:H45)))))*Dati!K$54</f>
        <v>348.59872296895753</v>
      </c>
      <c r="K45">
        <f t="shared" si="2"/>
        <v>889.24727849178885</v>
      </c>
      <c r="L45">
        <f t="shared" si="3"/>
        <v>192.04983255387378</v>
      </c>
      <c r="N45" s="2"/>
      <c r="O45" s="2"/>
      <c r="P45" s="2"/>
      <c r="Q45" s="2"/>
      <c r="R45" s="2"/>
      <c r="S45" s="2"/>
    </row>
    <row r="46" spans="4:19" x14ac:dyDescent="0.3">
      <c r="D46">
        <v>1</v>
      </c>
      <c r="E46">
        <f t="shared" si="5"/>
        <v>38</v>
      </c>
      <c r="F46">
        <f t="shared" si="6"/>
        <v>1</v>
      </c>
      <c r="G46" s="1">
        <v>6.2</v>
      </c>
      <c r="H46" s="1">
        <f t="shared" si="4"/>
        <v>38.440000000000005</v>
      </c>
      <c r="I46">
        <v>545.83052021221715</v>
      </c>
      <c r="J46">
        <f t="array" ref="J46">tgam*SQRT((1+MMULT(D46:H46,MMULT(P$9:T$13,TRANSPOSE(D46:H46)))))*Dati!K$54</f>
        <v>349.91233572973027</v>
      </c>
      <c r="K46">
        <f t="shared" si="2"/>
        <v>895.74285594194748</v>
      </c>
      <c r="L46">
        <f t="shared" si="3"/>
        <v>195.91818448248688</v>
      </c>
      <c r="N46" s="2"/>
      <c r="O46" s="2"/>
      <c r="P46" s="2"/>
      <c r="Q46" s="2"/>
      <c r="R46" s="2"/>
      <c r="S46" s="2"/>
    </row>
    <row r="47" spans="4:19" x14ac:dyDescent="0.3">
      <c r="D47">
        <v>1</v>
      </c>
      <c r="E47">
        <f t="shared" si="5"/>
        <v>38</v>
      </c>
      <c r="F47">
        <f t="shared" si="6"/>
        <v>1</v>
      </c>
      <c r="G47">
        <v>6.3</v>
      </c>
      <c r="H47" s="1">
        <f t="shared" si="4"/>
        <v>39.69</v>
      </c>
      <c r="I47">
        <v>550.75710882292697</v>
      </c>
      <c r="J47">
        <f t="array" ref="J47">tgam*SQRT((1+MMULT(D47:H47,MMULT(P$9:T$13,TRANSPOSE(D47:H47)))))*Dati!K$54</f>
        <v>351.36165627696215</v>
      </c>
      <c r="K47">
        <f t="shared" si="2"/>
        <v>902.11876509988906</v>
      </c>
      <c r="L47">
        <f t="shared" si="3"/>
        <v>199.39545254596482</v>
      </c>
      <c r="N47" s="2"/>
      <c r="O47" s="2"/>
      <c r="P47" s="2"/>
      <c r="Q47" s="2"/>
      <c r="R47" s="2"/>
      <c r="S47" s="2"/>
    </row>
    <row r="48" spans="4:19" x14ac:dyDescent="0.3">
      <c r="D48">
        <v>1</v>
      </c>
      <c r="E48">
        <f t="shared" si="5"/>
        <v>38</v>
      </c>
      <c r="F48">
        <f t="shared" si="6"/>
        <v>1</v>
      </c>
      <c r="G48" s="1">
        <v>6.4</v>
      </c>
      <c r="H48" s="1">
        <f t="shared" si="4"/>
        <v>40.960000000000008</v>
      </c>
      <c r="I48">
        <v>555.42832135496121</v>
      </c>
      <c r="J48">
        <f t="array" ref="J48">tgam*SQRT((1+MMULT(D48:H48,MMULT(P$9:T$13,TRANSPOSE(D48:H48)))))*Dati!K$54</f>
        <v>352.9602476355019</v>
      </c>
      <c r="K48">
        <f t="shared" si="2"/>
        <v>908.38856899046311</v>
      </c>
      <c r="L48">
        <f t="shared" si="3"/>
        <v>202.46807371945931</v>
      </c>
    </row>
    <row r="49" spans="4:12" x14ac:dyDescent="0.3">
      <c r="D49">
        <v>1</v>
      </c>
      <c r="E49">
        <f t="shared" si="5"/>
        <v>38</v>
      </c>
      <c r="F49">
        <f t="shared" si="6"/>
        <v>1</v>
      </c>
      <c r="G49">
        <v>6.5</v>
      </c>
      <c r="H49" s="1">
        <f t="shared" si="4"/>
        <v>42.25</v>
      </c>
      <c r="I49">
        <v>559.84415780832023</v>
      </c>
      <c r="J49">
        <f t="array" ref="J49">tgam*SQRT((1+MMULT(D49:H49,MMULT(P$9:T$13,TRANSPOSE(D49:H49)))))*Dati!K$54</f>
        <v>354.72213153876089</v>
      </c>
      <c r="K49">
        <f t="shared" si="2"/>
        <v>914.56628934708112</v>
      </c>
      <c r="L49">
        <f t="shared" si="3"/>
        <v>205.12202626955934</v>
      </c>
    </row>
    <row r="50" spans="4:12" x14ac:dyDescent="0.3">
      <c r="D50">
        <v>1</v>
      </c>
      <c r="E50">
        <f t="shared" si="5"/>
        <v>38</v>
      </c>
      <c r="F50">
        <f t="shared" si="6"/>
        <v>1</v>
      </c>
      <c r="G50" s="1">
        <v>6.6</v>
      </c>
      <c r="H50" s="1">
        <f t="shared" si="4"/>
        <v>43.559999999999995</v>
      </c>
      <c r="I50">
        <v>564.004618183003</v>
      </c>
      <c r="J50">
        <f t="array" ref="J50">tgam*SQRT((1+MMULT(D50:H50,MMULT(P$9:T$13,TRANSPOSE(D50:H50)))))*Dati!K$54</f>
        <v>356.66171661838524</v>
      </c>
      <c r="K50">
        <f t="shared" si="2"/>
        <v>920.6663348013883</v>
      </c>
      <c r="L50">
        <f t="shared" si="3"/>
        <v>207.34290156461776</v>
      </c>
    </row>
    <row r="51" spans="4:12" x14ac:dyDescent="0.3">
      <c r="D51">
        <v>1</v>
      </c>
      <c r="E51">
        <f t="shared" si="5"/>
        <v>38</v>
      </c>
      <c r="F51">
        <f t="shared" si="6"/>
        <v>1</v>
      </c>
      <c r="G51">
        <v>6.7</v>
      </c>
      <c r="H51" s="1">
        <f t="shared" si="4"/>
        <v>44.89</v>
      </c>
      <c r="I51">
        <v>567.90970247901043</v>
      </c>
      <c r="J51">
        <f t="array" ref="J51">tgam*SQRT((1+MMULT(D51:H51,MMULT(P$9:T$13,TRANSPOSE(D51:H51)))))*Dati!K$54</f>
        <v>358.79372035806443</v>
      </c>
      <c r="K51">
        <f t="shared" si="2"/>
        <v>926.70342283707487</v>
      </c>
      <c r="L51">
        <f t="shared" si="3"/>
        <v>209.115982120946</v>
      </c>
    </row>
    <row r="52" spans="4:12" x14ac:dyDescent="0.3">
      <c r="D52">
        <v>1</v>
      </c>
      <c r="E52">
        <f t="shared" si="5"/>
        <v>38</v>
      </c>
      <c r="F52">
        <f t="shared" si="6"/>
        <v>1</v>
      </c>
      <c r="G52" s="1">
        <v>6.8</v>
      </c>
      <c r="H52" s="1">
        <f t="shared" si="4"/>
        <v>46.239999999999995</v>
      </c>
      <c r="I52">
        <v>571.55941069634241</v>
      </c>
      <c r="J52">
        <f t="array" ref="J52">tgam*SQRT((1+MMULT(D52:H52,MMULT(P$9:T$13,TRANSPOSE(D52:H52)))))*Dati!K$54</f>
        <v>361.13308531801061</v>
      </c>
      <c r="K52">
        <f t="shared" si="2"/>
        <v>932.69249601435308</v>
      </c>
      <c r="L52">
        <f t="shared" si="3"/>
        <v>210.4263253783318</v>
      </c>
    </row>
    <row r="53" spans="4:12" x14ac:dyDescent="0.3">
      <c r="D53">
        <v>1</v>
      </c>
      <c r="E53">
        <f t="shared" si="5"/>
        <v>38</v>
      </c>
      <c r="F53">
        <f t="shared" si="6"/>
        <v>1</v>
      </c>
      <c r="G53">
        <v>6.9</v>
      </c>
      <c r="H53" s="1">
        <f t="shared" si="4"/>
        <v>47.610000000000007</v>
      </c>
      <c r="I53">
        <v>574.95374283499848</v>
      </c>
      <c r="J53">
        <f t="array" ref="J53">tgam*SQRT((1+MMULT(D53:H53,MMULT(P$9:T$13,TRANSPOSE(D53:H53)))))*Dati!K$54</f>
        <v>363.6948903660288</v>
      </c>
      <c r="K53">
        <f t="shared" si="2"/>
        <v>938.64863320102722</v>
      </c>
      <c r="L53">
        <f t="shared" si="3"/>
        <v>211.25885246896968</v>
      </c>
    </row>
    <row r="54" spans="4:12" x14ac:dyDescent="0.3">
      <c r="D54">
        <v>1</v>
      </c>
      <c r="E54">
        <f t="shared" si="5"/>
        <v>38</v>
      </c>
      <c r="F54">
        <f t="shared" si="6"/>
        <v>1</v>
      </c>
      <c r="G54" s="1">
        <v>7</v>
      </c>
      <c r="H54" s="1">
        <f t="shared" si="4"/>
        <v>49</v>
      </c>
      <c r="I54">
        <v>578.09269889497875</v>
      </c>
      <c r="J54">
        <f t="array" ref="J54">tgam*SQRT((1+MMULT(D54:H54,MMULT(P$9:T$13,TRANSPOSE(D54:H54)))))*Dati!K$54</f>
        <v>366.4942578814539</v>
      </c>
      <c r="K54">
        <f t="shared" si="2"/>
        <v>944.58695677643266</v>
      </c>
      <c r="L54">
        <f t="shared" si="3"/>
        <v>211.59844101352485</v>
      </c>
    </row>
    <row r="55" spans="4:12" x14ac:dyDescent="0.3">
      <c r="D55">
        <v>1</v>
      </c>
      <c r="E55">
        <f t="shared" si="5"/>
        <v>38</v>
      </c>
      <c r="F55">
        <f t="shared" si="6"/>
        <v>1</v>
      </c>
      <c r="G55">
        <v>7.1</v>
      </c>
      <c r="H55" s="1">
        <f t="shared" si="4"/>
        <v>50.41</v>
      </c>
      <c r="I55">
        <v>580.97627887628369</v>
      </c>
      <c r="J55">
        <f t="array" ref="J55">tgam*SQRT((1+MMULT(D55:H55,MMULT(P$9:T$13,TRANSPOSE(D55:H55)))))*Dati!K$54</f>
        <v>369.5462581181618</v>
      </c>
      <c r="K55">
        <f t="shared" si="2"/>
        <v>950.52253699444555</v>
      </c>
      <c r="L55">
        <f t="shared" si="3"/>
        <v>211.43002075812188</v>
      </c>
    </row>
    <row r="56" spans="4:12" x14ac:dyDescent="0.3">
      <c r="D56">
        <v>1</v>
      </c>
      <c r="E56">
        <f t="shared" si="5"/>
        <v>38</v>
      </c>
      <c r="F56">
        <f t="shared" si="6"/>
        <v>1</v>
      </c>
      <c r="G56" s="1">
        <v>7.2</v>
      </c>
      <c r="H56" s="1">
        <f t="shared" si="4"/>
        <v>51.84</v>
      </c>
      <c r="I56">
        <v>583.60448277891294</v>
      </c>
      <c r="J56">
        <f t="array" ref="J56">tgam*SQRT((1+MMULT(D56:H56,MMULT(P$9:T$13,TRANSPOSE(D56:H56)))))*Dati!K$54</f>
        <v>372.86581210983854</v>
      </c>
      <c r="K56">
        <f t="shared" si="2"/>
        <v>956.47029488875148</v>
      </c>
      <c r="L56">
        <f t="shared" si="3"/>
        <v>210.73867066907439</v>
      </c>
    </row>
    <row r="57" spans="4:12" x14ac:dyDescent="0.3">
      <c r="D57">
        <v>1</v>
      </c>
      <c r="E57">
        <f t="shared" si="5"/>
        <v>38</v>
      </c>
      <c r="F57">
        <f t="shared" si="6"/>
        <v>1</v>
      </c>
      <c r="G57">
        <v>7.3</v>
      </c>
      <c r="H57" s="1">
        <f t="shared" si="4"/>
        <v>53.29</v>
      </c>
      <c r="I57">
        <v>585.97731060286662</v>
      </c>
      <c r="J57">
        <f t="array" ref="J57">tgam*SQRT((1+MMULT(D57:H57,MMULT(P$9:T$13,TRANSPOSE(D57:H57)))))*Dati!K$54</f>
        <v>376.46759466199615</v>
      </c>
      <c r="K57">
        <f t="shared" si="2"/>
        <v>962.44490526486277</v>
      </c>
      <c r="L57">
        <f t="shared" si="3"/>
        <v>209.50971594087048</v>
      </c>
    </row>
    <row r="58" spans="4:12" x14ac:dyDescent="0.3">
      <c r="D58">
        <v>1</v>
      </c>
      <c r="E58">
        <f t="shared" si="5"/>
        <v>38</v>
      </c>
      <c r="F58">
        <f t="shared" si="6"/>
        <v>1</v>
      </c>
      <c r="G58" s="1">
        <v>7.4</v>
      </c>
      <c r="H58" s="1">
        <f t="shared" si="4"/>
        <v>54.760000000000005</v>
      </c>
      <c r="I58">
        <v>588.09476234814406</v>
      </c>
      <c r="J58">
        <f t="array" ref="J58">tgam*SQRT((1+MMULT(D58:H58,MMULT(P$9:T$13,TRANSPOSE(D58:H58)))))*Dati!K$54</f>
        <v>380.36593908888892</v>
      </c>
      <c r="K58">
        <f t="shared" si="2"/>
        <v>968.46070143703298</v>
      </c>
      <c r="L58">
        <f t="shared" si="3"/>
        <v>207.72882325925514</v>
      </c>
    </row>
    <row r="59" spans="4:12" x14ac:dyDescent="0.3">
      <c r="D59">
        <v>1</v>
      </c>
      <c r="E59">
        <f t="shared" si="5"/>
        <v>38</v>
      </c>
      <c r="F59">
        <f t="shared" si="6"/>
        <v>1</v>
      </c>
      <c r="G59">
        <v>7.5000000000000098</v>
      </c>
      <c r="H59" s="1">
        <f t="shared" si="4"/>
        <v>56.250000000000149</v>
      </c>
      <c r="I59">
        <v>589.95683801474672</v>
      </c>
      <c r="J59">
        <f t="array" ref="J59">tgam*SQRT((1+MMULT(D59:H59,MMULT(P$9:T$13,TRANSPOSE(D59:H59)))))*Dati!K$54</f>
        <v>384.57474540935112</v>
      </c>
      <c r="K59">
        <f t="shared" si="2"/>
        <v>974.53158342409779</v>
      </c>
      <c r="L59">
        <f t="shared" si="3"/>
        <v>205.3820926053956</v>
      </c>
    </row>
    <row r="60" spans="4:12" x14ac:dyDescent="0.3">
      <c r="D60">
        <v>1</v>
      </c>
      <c r="E60">
        <f t="shared" si="5"/>
        <v>38</v>
      </c>
      <c r="F60">
        <f t="shared" si="6"/>
        <v>1</v>
      </c>
      <c r="G60" s="1">
        <v>7.6</v>
      </c>
      <c r="H60" s="1">
        <f t="shared" si="4"/>
        <v>57.76</v>
      </c>
      <c r="I60">
        <v>591.56353760267314</v>
      </c>
      <c r="J60">
        <f t="array" ref="J60">tgam*SQRT((1+MMULT(D60:H60,MMULT(P$9:T$13,TRANSPOSE(D60:H60)))))*Dati!K$54</f>
        <v>389.10739370640408</v>
      </c>
      <c r="K60">
        <f t="shared" si="2"/>
        <v>980.67093130907722</v>
      </c>
      <c r="L60">
        <f t="shared" si="3"/>
        <v>202.45614389626905</v>
      </c>
    </row>
    <row r="61" spans="4:12" x14ac:dyDescent="0.3">
      <c r="D61">
        <v>1</v>
      </c>
      <c r="E61">
        <f t="shared" si="5"/>
        <v>38</v>
      </c>
      <c r="F61">
        <f t="shared" si="6"/>
        <v>1</v>
      </c>
      <c r="G61">
        <v>7.7</v>
      </c>
      <c r="H61" s="1">
        <f t="shared" si="4"/>
        <v>59.290000000000006</v>
      </c>
      <c r="I61">
        <v>592.91486111192398</v>
      </c>
      <c r="J61">
        <f t="array" ref="J61">tgam*SQRT((1+MMULT(D61:H61,MMULT(P$9:T$13,TRANSPOSE(D61:H61)))))*Dati!K$54</f>
        <v>393.97666427770832</v>
      </c>
      <c r="K61">
        <f t="shared" si="2"/>
        <v>986.89152538963231</v>
      </c>
      <c r="L61">
        <f t="shared" si="3"/>
        <v>198.93819683421566</v>
      </c>
    </row>
    <row r="62" spans="4:12" x14ac:dyDescent="0.3">
      <c r="D62">
        <v>1</v>
      </c>
      <c r="E62">
        <f t="shared" si="5"/>
        <v>38</v>
      </c>
      <c r="F62">
        <f t="shared" si="6"/>
        <v>1</v>
      </c>
      <c r="G62" s="1">
        <v>7.8000000000000096</v>
      </c>
      <c r="H62" s="1">
        <f t="shared" si="4"/>
        <v>60.840000000000153</v>
      </c>
      <c r="I62">
        <v>594.01080854249938</v>
      </c>
      <c r="J62">
        <f t="array" ref="J62">tgam*SQRT((1+MMULT(D62:H62,MMULT(P$9:T$13,TRANSPOSE(D62:H62)))))*Dati!K$54</f>
        <v>399.19466605835595</v>
      </c>
      <c r="K62">
        <f t="shared" si="2"/>
        <v>993.20547460085527</v>
      </c>
      <c r="L62">
        <f t="shared" si="3"/>
        <v>194.81614248414343</v>
      </c>
    </row>
    <row r="63" spans="4:12" x14ac:dyDescent="0.3">
      <c r="D63">
        <v>1</v>
      </c>
      <c r="E63">
        <f t="shared" si="5"/>
        <v>38</v>
      </c>
      <c r="F63">
        <f t="shared" si="6"/>
        <v>1</v>
      </c>
      <c r="G63">
        <v>7.9000000000000101</v>
      </c>
      <c r="H63" s="1">
        <f t="shared" si="4"/>
        <v>62.41000000000016</v>
      </c>
      <c r="I63">
        <v>594.85137989439897</v>
      </c>
      <c r="J63">
        <f t="array" ref="J63">tgam*SQRT((1+MMULT(D63:H63,MMULT(P$9:T$13,TRANSPOSE(D63:H63)))))*Dati!K$54</f>
        <v>404.77277458946287</v>
      </c>
      <c r="K63">
        <f t="shared" si="2"/>
        <v>999.62415448386184</v>
      </c>
      <c r="L63">
        <f t="shared" si="3"/>
        <v>190.0786053049361</v>
      </c>
    </row>
    <row r="64" spans="4:12" x14ac:dyDescent="0.3">
      <c r="D64">
        <v>1</v>
      </c>
      <c r="E64">
        <f t="shared" si="5"/>
        <v>38</v>
      </c>
      <c r="F64">
        <f t="shared" si="6"/>
        <v>1</v>
      </c>
      <c r="G64" s="1">
        <v>8.0000000000000107</v>
      </c>
      <c r="H64" s="1">
        <f t="shared" si="4"/>
        <v>64.000000000000171</v>
      </c>
      <c r="I64">
        <v>595.43657516762289</v>
      </c>
      <c r="J64">
        <f t="array" ref="J64">tgam*SQRT((1+MMULT(D64:H64,MMULT(P$9:T$13,TRANSPOSE(D64:H64)))))*Dati!K$54</f>
        <v>410.7215805450885</v>
      </c>
      <c r="K64">
        <f t="shared" si="2"/>
        <v>1006.1581557127114</v>
      </c>
      <c r="L64">
        <f t="shared" si="3"/>
        <v>184.71499462253439</v>
      </c>
    </row>
    <row r="65" spans="4:12" x14ac:dyDescent="0.3">
      <c r="D65">
        <v>1</v>
      </c>
      <c r="E65">
        <f t="shared" si="5"/>
        <v>38</v>
      </c>
      <c r="F65">
        <f t="shared" si="6"/>
        <v>1</v>
      </c>
      <c r="G65">
        <v>8.1</v>
      </c>
      <c r="H65" s="1">
        <f t="shared" si="4"/>
        <v>65.61</v>
      </c>
      <c r="I65">
        <v>595.76639436217079</v>
      </c>
      <c r="J65">
        <f t="array" ref="J65">tgam*SQRT((1+MMULT(D65:H65,MMULT(P$9:T$13,TRANSPOSE(D65:H65)))))*Dati!K$54</f>
        <v>417.05084952942769</v>
      </c>
      <c r="K65">
        <f t="shared" si="2"/>
        <v>1012.8172438915985</v>
      </c>
      <c r="L65">
        <f t="shared" si="3"/>
        <v>178.71554483274309</v>
      </c>
    </row>
    <row r="66" spans="4:12" x14ac:dyDescent="0.3">
      <c r="D66">
        <v>1</v>
      </c>
      <c r="E66">
        <f t="shared" si="5"/>
        <v>38</v>
      </c>
      <c r="F66">
        <f t="shared" si="6"/>
        <v>1</v>
      </c>
      <c r="G66" s="1">
        <v>8.2000000000000099</v>
      </c>
      <c r="H66" s="1">
        <f t="shared" si="4"/>
        <v>67.240000000000165</v>
      </c>
      <c r="I66">
        <v>595.84083747804368</v>
      </c>
      <c r="J66">
        <f t="array" ref="J66">tgam*SQRT((1+MMULT(D66:H66,MMULT(P$9:T$13,TRANSPOSE(D66:H66)))))*Dati!K$54</f>
        <v>423.76949353184108</v>
      </c>
      <c r="K66">
        <f t="shared" si="2"/>
        <v>1019.6103310098847</v>
      </c>
      <c r="L66">
        <f t="shared" si="3"/>
        <v>172.0713439462026</v>
      </c>
    </row>
    <row r="67" spans="4:12" x14ac:dyDescent="0.3">
      <c r="D67">
        <v>1</v>
      </c>
      <c r="E67">
        <f t="shared" si="5"/>
        <v>38</v>
      </c>
      <c r="F67">
        <f t="shared" si="6"/>
        <v>1</v>
      </c>
      <c r="G67">
        <v>8.3000000000000096</v>
      </c>
      <c r="H67" s="1">
        <f t="shared" si="4"/>
        <v>68.890000000000157</v>
      </c>
      <c r="I67">
        <v>595.65990451524044</v>
      </c>
      <c r="J67">
        <f t="array" ref="J67">tgam*SQRT((1+MMULT(D67:H67,MMULT(P$9:T$13,TRANSPOSE(D67:H67)))))*Dati!K$54</f>
        <v>430.88555409612718</v>
      </c>
      <c r="K67">
        <f t="shared" si="2"/>
        <v>1026.5454586113676</v>
      </c>
      <c r="L67">
        <f t="shared" si="3"/>
        <v>164.77435041911326</v>
      </c>
    </row>
    <row r="68" spans="4:12" x14ac:dyDescent="0.3">
      <c r="D68">
        <v>1</v>
      </c>
      <c r="E68">
        <f t="shared" ref="E68:E84" si="7">Eta</f>
        <v>38</v>
      </c>
      <c r="F68">
        <f t="shared" ref="F68:F84" si="8">Casa</f>
        <v>1</v>
      </c>
      <c r="G68" s="1">
        <v>8.4000000000000092</v>
      </c>
      <c r="H68" s="1">
        <f t="shared" si="4"/>
        <v>70.560000000000159</v>
      </c>
      <c r="I68">
        <v>595.22359547376186</v>
      </c>
      <c r="J68">
        <f t="array" ref="J68">tgam*SQRT((1+MMULT(D68:H68,MMULT(P$9:T$13,TRANSPOSE(D68:H68)))))*Dati!K$54</f>
        <v>438.40619693960792</v>
      </c>
      <c r="K68">
        <f t="shared" si="2"/>
        <v>1033.6297924133698</v>
      </c>
      <c r="L68">
        <f t="shared" si="3"/>
        <v>156.81739853415394</v>
      </c>
    </row>
    <row r="69" spans="4:12" x14ac:dyDescent="0.3">
      <c r="D69">
        <v>1</v>
      </c>
      <c r="E69">
        <f t="shared" si="7"/>
        <v>38</v>
      </c>
      <c r="F69">
        <f t="shared" si="8"/>
        <v>1</v>
      </c>
      <c r="G69">
        <v>8.5000000000000107</v>
      </c>
      <c r="H69" s="1">
        <f t="shared" si="4"/>
        <v>72.250000000000185</v>
      </c>
      <c r="I69">
        <v>594.53191035360726</v>
      </c>
      <c r="J69">
        <f t="array" ref="J69">tgam*SQRT((1+MMULT(D69:H69,MMULT(P$9:T$13,TRANSPOSE(D69:H69)))))*Dati!K$54</f>
        <v>446.33771746256053</v>
      </c>
      <c r="K69">
        <f t="shared" ref="K69:K84" si="9">I69+J69</f>
        <v>1040.8696278161678</v>
      </c>
      <c r="L69">
        <f t="shared" ref="L69:L84" si="10">MAX(0,I69-J69)</f>
        <v>148.19419289104673</v>
      </c>
    </row>
    <row r="70" spans="4:12" x14ac:dyDescent="0.3">
      <c r="D70">
        <v>1</v>
      </c>
      <c r="E70">
        <f t="shared" si="7"/>
        <v>38</v>
      </c>
      <c r="F70">
        <f t="shared" si="8"/>
        <v>1</v>
      </c>
      <c r="G70" s="1">
        <v>8.6000000000000103</v>
      </c>
      <c r="H70" s="1">
        <f t="shared" ref="H70:H84" si="11">G70^2</f>
        <v>73.960000000000178</v>
      </c>
      <c r="I70">
        <v>593.58484915477754</v>
      </c>
      <c r="J70">
        <f t="array" ref="J70">tgam*SQRT((1+MMULT(D70:H70,MMULT(P$9:T$13,TRANSPOSE(D70:H70)))))*Dati!K$54</f>
        <v>454.68555633234502</v>
      </c>
      <c r="K70">
        <f t="shared" si="9"/>
        <v>1048.2704054871226</v>
      </c>
      <c r="L70">
        <f t="shared" si="10"/>
        <v>138.89929282243253</v>
      </c>
    </row>
    <row r="71" spans="4:12" x14ac:dyDescent="0.3">
      <c r="D71">
        <v>1</v>
      </c>
      <c r="E71">
        <f t="shared" si="7"/>
        <v>38</v>
      </c>
      <c r="F71">
        <f t="shared" si="8"/>
        <v>1</v>
      </c>
      <c r="G71">
        <v>8.7000000000000099</v>
      </c>
      <c r="H71" s="1">
        <f t="shared" si="11"/>
        <v>75.690000000000168</v>
      </c>
      <c r="I71">
        <v>592.38241187727169</v>
      </c>
      <c r="J71">
        <f t="array" ref="J71">tgam*SQRT((1+MMULT(D71:H71,MMULT(P$9:T$13,TRANSPOSE(D71:H71)))))*Dati!K$54</f>
        <v>463.45432411888072</v>
      </c>
      <c r="K71">
        <f t="shared" si="9"/>
        <v>1055.8367359961524</v>
      </c>
      <c r="L71">
        <f t="shared" si="10"/>
        <v>128.92808775839097</v>
      </c>
    </row>
    <row r="72" spans="4:12" x14ac:dyDescent="0.3">
      <c r="D72">
        <v>1</v>
      </c>
      <c r="E72">
        <f t="shared" si="7"/>
        <v>38</v>
      </c>
      <c r="F72">
        <f t="shared" si="8"/>
        <v>1</v>
      </c>
      <c r="G72" s="1">
        <v>8.8000000000000096</v>
      </c>
      <c r="H72" s="1">
        <f t="shared" si="11"/>
        <v>77.440000000000168</v>
      </c>
      <c r="I72">
        <v>590.9245985210905</v>
      </c>
      <c r="J72">
        <f t="array" ref="J72">tgam*SQRT((1+MMULT(D72:H72,MMULT(P$9:T$13,TRANSPOSE(D72:H72)))))*Dati!K$54</f>
        <v>472.64783380468845</v>
      </c>
      <c r="K72">
        <f t="shared" si="9"/>
        <v>1063.5724323257789</v>
      </c>
      <c r="L72">
        <f t="shared" si="10"/>
        <v>118.27676471640206</v>
      </c>
    </row>
    <row r="73" spans="4:12" x14ac:dyDescent="0.3">
      <c r="D73">
        <v>1</v>
      </c>
      <c r="E73">
        <f t="shared" si="7"/>
        <v>38</v>
      </c>
      <c r="F73">
        <f t="shared" si="8"/>
        <v>1</v>
      </c>
      <c r="G73">
        <v>8.9000000000000092</v>
      </c>
      <c r="H73" s="1">
        <f t="shared" si="11"/>
        <v>79.210000000000164</v>
      </c>
      <c r="I73">
        <v>589.21140908623374</v>
      </c>
      <c r="J73">
        <f t="array" ref="J73">tgam*SQRT((1+MMULT(D73:H73,MMULT(P$9:T$13,TRANSPOSE(D73:H73)))))*Dati!K$54</f>
        <v>482.26913989553822</v>
      </c>
      <c r="K73">
        <f t="shared" si="9"/>
        <v>1071.480548981772</v>
      </c>
      <c r="L73">
        <f t="shared" si="10"/>
        <v>106.94226919069553</v>
      </c>
    </row>
    <row r="74" spans="4:12" x14ac:dyDescent="0.3">
      <c r="D74">
        <v>1</v>
      </c>
      <c r="E74">
        <f t="shared" si="7"/>
        <v>38</v>
      </c>
      <c r="F74">
        <f t="shared" si="8"/>
        <v>1</v>
      </c>
      <c r="G74" s="1">
        <v>9.0000000000000107</v>
      </c>
      <c r="H74" s="1">
        <f t="shared" si="11"/>
        <v>81.000000000000199</v>
      </c>
      <c r="I74">
        <v>587.24284357270085</v>
      </c>
      <c r="J74">
        <f t="array" ref="J74">tgam*SQRT((1+MMULT(D74:H74,MMULT(P$9:T$13,TRANSPOSE(D74:H74)))))*Dati!K$54</f>
        <v>492.32058281527685</v>
      </c>
      <c r="K74">
        <f t="shared" si="9"/>
        <v>1079.5634263879776</v>
      </c>
      <c r="L74">
        <f t="shared" si="10"/>
        <v>94.922260757423999</v>
      </c>
    </row>
    <row r="75" spans="4:12" x14ac:dyDescent="0.3">
      <c r="D75">
        <v>1</v>
      </c>
      <c r="E75">
        <f t="shared" si="7"/>
        <v>38</v>
      </c>
      <c r="F75">
        <f t="shared" si="8"/>
        <v>1</v>
      </c>
      <c r="G75">
        <v>9.1000000000000103</v>
      </c>
      <c r="H75" s="1">
        <f t="shared" si="11"/>
        <v>82.810000000000187</v>
      </c>
      <c r="I75">
        <v>585.01890198049296</v>
      </c>
      <c r="J75">
        <f t="array" ref="J75">tgam*SQRT((1+MMULT(D75:H75,MMULT(P$9:T$13,TRANSPOSE(D75:H75)))))*Dati!K$54</f>
        <v>502.80383727602839</v>
      </c>
      <c r="K75">
        <f t="shared" si="9"/>
        <v>1087.8227392565213</v>
      </c>
      <c r="L75">
        <f t="shared" si="10"/>
        <v>82.215064704464567</v>
      </c>
    </row>
    <row r="76" spans="4:12" x14ac:dyDescent="0.3">
      <c r="D76">
        <v>1</v>
      </c>
      <c r="E76">
        <f t="shared" si="7"/>
        <v>38</v>
      </c>
      <c r="F76">
        <f t="shared" si="8"/>
        <v>1</v>
      </c>
      <c r="G76" s="1">
        <v>9.2000000000000099</v>
      </c>
      <c r="H76" s="1">
        <f t="shared" si="11"/>
        <v>84.640000000000185</v>
      </c>
      <c r="I76">
        <v>582.5395843096087</v>
      </c>
      <c r="J76">
        <f t="array" ref="J76">tgam*SQRT((1+MMULT(D76:H76,MMULT(P$9:T$13,TRANSPOSE(D76:H76)))))*Dati!K$54</f>
        <v>513.71996336598352</v>
      </c>
      <c r="K76">
        <f t="shared" si="9"/>
        <v>1096.2595476755923</v>
      </c>
      <c r="L76">
        <f t="shared" si="10"/>
        <v>68.819620943625182</v>
      </c>
    </row>
    <row r="77" spans="4:12" x14ac:dyDescent="0.3">
      <c r="D77">
        <v>1</v>
      </c>
      <c r="E77">
        <f t="shared" si="7"/>
        <v>38</v>
      </c>
      <c r="F77">
        <f t="shared" si="8"/>
        <v>1</v>
      </c>
      <c r="G77">
        <v>9.3000000000000096</v>
      </c>
      <c r="H77" s="1">
        <f t="shared" si="11"/>
        <v>86.49000000000018</v>
      </c>
      <c r="I77">
        <v>579.80489056004944</v>
      </c>
      <c r="J77">
        <f t="array" ref="J77">tgam*SQRT((1+MMULT(D77:H77,MMULT(P$9:T$13,TRANSPOSE(D77:H77)))))*Dati!K$54</f>
        <v>525.06945918310589</v>
      </c>
      <c r="K77">
        <f t="shared" si="9"/>
        <v>1104.8743497431553</v>
      </c>
      <c r="L77">
        <f t="shared" si="10"/>
        <v>54.735431376943552</v>
      </c>
    </row>
    <row r="78" spans="4:12" x14ac:dyDescent="0.3">
      <c r="D78">
        <v>1</v>
      </c>
      <c r="E78">
        <f t="shared" si="7"/>
        <v>38</v>
      </c>
      <c r="F78">
        <f t="shared" si="8"/>
        <v>1</v>
      </c>
      <c r="G78" s="1">
        <v>9.4000000000000092</v>
      </c>
      <c r="H78" s="1">
        <f t="shared" si="11"/>
        <v>88.36000000000017</v>
      </c>
      <c r="I78">
        <v>576.81482073181405</v>
      </c>
      <c r="J78">
        <f t="array" ref="J78">tgam*SQRT((1+MMULT(D78:H78,MMULT(P$9:T$13,TRANSPOSE(D78:H78)))))*Dati!K$54</f>
        <v>536.85231395554513</v>
      </c>
      <c r="K78">
        <f t="shared" si="9"/>
        <v>1113.6671346873591</v>
      </c>
      <c r="L78">
        <f t="shared" si="10"/>
        <v>39.962506776268924</v>
      </c>
    </row>
    <row r="79" spans="4:12" x14ac:dyDescent="0.3">
      <c r="D79">
        <v>1</v>
      </c>
      <c r="E79">
        <f t="shared" si="7"/>
        <v>38</v>
      </c>
      <c r="F79">
        <f t="shared" si="8"/>
        <v>1</v>
      </c>
      <c r="G79">
        <v>9.5000000000000107</v>
      </c>
      <c r="H79" s="1">
        <f t="shared" si="11"/>
        <v>90.250000000000199</v>
      </c>
      <c r="I79">
        <v>573.56937482490343</v>
      </c>
      <c r="J79">
        <f t="array" ref="J79">tgam*SQRT((1+MMULT(D79:H79,MMULT(P$9:T$13,TRANSPOSE(D79:H79)))))*Dati!K$54</f>
        <v>549.0680607195053</v>
      </c>
      <c r="K79">
        <f t="shared" si="9"/>
        <v>1122.6374355444086</v>
      </c>
      <c r="L79">
        <f t="shared" si="10"/>
        <v>24.501314105398137</v>
      </c>
    </row>
    <row r="80" spans="4:12" x14ac:dyDescent="0.3">
      <c r="D80">
        <v>1</v>
      </c>
      <c r="E80">
        <f t="shared" si="7"/>
        <v>38</v>
      </c>
      <c r="F80">
        <f t="shared" si="8"/>
        <v>1</v>
      </c>
      <c r="G80" s="1">
        <v>9.6000000000000103</v>
      </c>
      <c r="H80" s="1">
        <f t="shared" si="11"/>
        <v>92.160000000000196</v>
      </c>
      <c r="I80">
        <v>570.06855283931668</v>
      </c>
      <c r="J80">
        <f t="array" ref="J80">tgam*SQRT((1+MMULT(D80:H80,MMULT(P$9:T$13,TRANSPOSE(D80:H80)))))*Dati!K$54</f>
        <v>561.7158277646372</v>
      </c>
      <c r="K80">
        <f t="shared" si="9"/>
        <v>1131.7843806039539</v>
      </c>
      <c r="L80">
        <f t="shared" si="10"/>
        <v>8.3527250746794834</v>
      </c>
    </row>
    <row r="81" spans="4:12" x14ac:dyDescent="0.3">
      <c r="D81">
        <v>1</v>
      </c>
      <c r="E81">
        <f t="shared" si="7"/>
        <v>38</v>
      </c>
      <c r="F81">
        <f t="shared" si="8"/>
        <v>1</v>
      </c>
      <c r="G81">
        <v>9.7000000000000099</v>
      </c>
      <c r="H81" s="1">
        <f t="shared" si="11"/>
        <v>94.090000000000188</v>
      </c>
      <c r="I81">
        <v>566.3123547750547</v>
      </c>
      <c r="J81">
        <f t="array" ref="J81">tgam*SQRT((1+MMULT(D81:H81,MMULT(P$9:T$13,TRANSPOSE(D81:H81)))))*Dati!K$54</f>
        <v>574.79438819856387</v>
      </c>
      <c r="K81">
        <f t="shared" si="9"/>
        <v>1141.1067429736186</v>
      </c>
      <c r="L81">
        <f t="shared" si="10"/>
        <v>0</v>
      </c>
    </row>
    <row r="82" spans="4:12" x14ac:dyDescent="0.3">
      <c r="D82">
        <v>1</v>
      </c>
      <c r="E82">
        <f t="shared" si="7"/>
        <v>38</v>
      </c>
      <c r="F82">
        <f t="shared" si="8"/>
        <v>1</v>
      </c>
      <c r="G82" s="1">
        <v>9.8000000000000096</v>
      </c>
      <c r="H82" s="1">
        <f t="shared" si="11"/>
        <v>96.040000000000191</v>
      </c>
      <c r="I82">
        <v>562.30078063211658</v>
      </c>
      <c r="J82">
        <f t="array" ref="J82">tgam*SQRT((1+MMULT(D82:H82,MMULT(P$9:T$13,TRANSPOSE(D82:H82)))))*Dati!K$54</f>
        <v>588.30220711994173</v>
      </c>
      <c r="K82">
        <f t="shared" si="9"/>
        <v>1150.6029877520582</v>
      </c>
      <c r="L82">
        <f t="shared" si="10"/>
        <v>0</v>
      </c>
    </row>
    <row r="83" spans="4:12" x14ac:dyDescent="0.3">
      <c r="D83">
        <v>1</v>
      </c>
      <c r="E83">
        <f t="shared" si="7"/>
        <v>38</v>
      </c>
      <c r="F83">
        <f t="shared" si="8"/>
        <v>1</v>
      </c>
      <c r="G83">
        <v>9.9000000000000092</v>
      </c>
      <c r="H83" s="1">
        <f t="shared" si="11"/>
        <v>98.01000000000019</v>
      </c>
      <c r="I83">
        <v>558.03383041050324</v>
      </c>
      <c r="J83">
        <f t="array" ref="J83">tgam*SQRT((1+MMULT(D83:H83,MMULT(P$9:T$13,TRANSPOSE(D83:H83)))))*Dati!K$54</f>
        <v>602.23748601901957</v>
      </c>
      <c r="K83">
        <f t="shared" si="9"/>
        <v>1160.2713164295228</v>
      </c>
      <c r="L83">
        <f t="shared" si="10"/>
        <v>0</v>
      </c>
    </row>
    <row r="84" spans="4:12" x14ac:dyDescent="0.3">
      <c r="D84">
        <v>1</v>
      </c>
      <c r="E84">
        <f t="shared" si="7"/>
        <v>38</v>
      </c>
      <c r="F84">
        <f t="shared" si="8"/>
        <v>1</v>
      </c>
      <c r="G84" s="1">
        <v>10</v>
      </c>
      <c r="H84" s="1">
        <f t="shared" si="11"/>
        <v>100</v>
      </c>
      <c r="I84">
        <v>553.5115041102149</v>
      </c>
      <c r="J84">
        <f t="array" ref="J84">tgam*SQRT((1+MMULT(D84:H84,MMULT(P$9:T$13,TRANSPOSE(D84:H84)))))*Dati!K$54</f>
        <v>616.59820414263856</v>
      </c>
      <c r="K84">
        <f t="shared" si="9"/>
        <v>1170.1097082528536</v>
      </c>
      <c r="L84">
        <f t="shared" si="10"/>
        <v>0</v>
      </c>
    </row>
  </sheetData>
  <mergeCells count="2">
    <mergeCell ref="N37:S40"/>
    <mergeCell ref="N43:S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13</vt:i4>
      </vt:variant>
    </vt:vector>
  </HeadingPairs>
  <TitlesOfParts>
    <vt:vector size="17" baseType="lpstr">
      <vt:lpstr>Testo</vt:lpstr>
      <vt:lpstr>Dati</vt:lpstr>
      <vt:lpstr>PrevisioniOLS</vt:lpstr>
      <vt:lpstr>PrevisioniGLS</vt:lpstr>
      <vt:lpstr>alpha</vt:lpstr>
      <vt:lpstr>bOLS</vt:lpstr>
      <vt:lpstr>Casa</vt:lpstr>
      <vt:lpstr>Eta</vt:lpstr>
      <vt:lpstr>etaprefissata</vt:lpstr>
      <vt:lpstr>Reddito</vt:lpstr>
      <vt:lpstr>sOLS</vt:lpstr>
      <vt:lpstr>tgam</vt:lpstr>
      <vt:lpstr>X</vt:lpstr>
      <vt:lpstr>Xw</vt:lpstr>
      <vt:lpstr>Xws</vt:lpstr>
      <vt:lpstr>y</vt:lpstr>
      <vt:lpstr>yw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Marco Riani</cp:lastModifiedBy>
  <dcterms:created xsi:type="dcterms:W3CDTF">2016-04-01T14:10:20Z</dcterms:created>
  <dcterms:modified xsi:type="dcterms:W3CDTF">2016-05-19T07:14:32Z</dcterms:modified>
</cp:coreProperties>
</file>