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web\MRZ\"/>
    </mc:Choice>
  </mc:AlternateContent>
  <bookViews>
    <workbookView xWindow="288" yWindow="144" windowWidth="10500" windowHeight="7128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C51" i="1" l="1"/>
  <c r="C48" i="1"/>
  <c r="M25" i="1"/>
  <c r="L32" i="1"/>
  <c r="C17" i="1"/>
  <c r="L29" i="1"/>
  <c r="F18" i="1"/>
  <c r="I2" i="1" l="1"/>
  <c r="H2" i="1"/>
  <c r="G2" i="1"/>
  <c r="E15" i="1" l="1"/>
  <c r="H15" i="1" s="1"/>
  <c r="D17" i="1"/>
  <c r="G25" i="1" s="1"/>
  <c r="E25" i="1"/>
  <c r="E26" i="1"/>
  <c r="E27" i="1"/>
  <c r="E28" i="1"/>
  <c r="E29" i="1"/>
  <c r="E30" i="1"/>
  <c r="E31" i="1"/>
  <c r="E32" i="1"/>
  <c r="E33" i="1"/>
  <c r="E34" i="1"/>
  <c r="E35" i="1"/>
  <c r="E36" i="1"/>
  <c r="E24" i="1"/>
  <c r="J25" i="1"/>
  <c r="J26" i="1"/>
  <c r="J27" i="1"/>
  <c r="J28" i="1"/>
  <c r="J29" i="1"/>
  <c r="J30" i="1"/>
  <c r="J31" i="1"/>
  <c r="J32" i="1"/>
  <c r="J33" i="1"/>
  <c r="J34" i="1"/>
  <c r="J35" i="1"/>
  <c r="J36" i="1"/>
  <c r="J24" i="1"/>
  <c r="I25" i="1"/>
  <c r="I26" i="1"/>
  <c r="I27" i="1"/>
  <c r="I28" i="1"/>
  <c r="I29" i="1"/>
  <c r="I30" i="1"/>
  <c r="I31" i="1"/>
  <c r="I32" i="1"/>
  <c r="I33" i="1"/>
  <c r="I34" i="1"/>
  <c r="I35" i="1"/>
  <c r="I36" i="1"/>
  <c r="I24" i="1"/>
  <c r="H25" i="1"/>
  <c r="H26" i="1"/>
  <c r="H27" i="1"/>
  <c r="H28" i="1"/>
  <c r="H29" i="1"/>
  <c r="H30" i="1"/>
  <c r="H31" i="1"/>
  <c r="H32" i="1"/>
  <c r="H33" i="1"/>
  <c r="H34" i="1"/>
  <c r="H35" i="1"/>
  <c r="H36" i="1"/>
  <c r="H24" i="1"/>
  <c r="D37" i="1"/>
  <c r="C37" i="1"/>
  <c r="D16" i="1"/>
  <c r="C16" i="1"/>
  <c r="H37" i="1" l="1"/>
  <c r="E5" i="1"/>
  <c r="H5" i="1" s="1"/>
  <c r="E13" i="1"/>
  <c r="H13" i="1" s="1"/>
  <c r="E7" i="1"/>
  <c r="H7" i="1" s="1"/>
  <c r="F26" i="1"/>
  <c r="E11" i="1"/>
  <c r="H11" i="1" s="1"/>
  <c r="E37" i="1"/>
  <c r="E9" i="1"/>
  <c r="H9" i="1" s="1"/>
  <c r="E3" i="1"/>
  <c r="H3" i="1" s="1"/>
  <c r="E14" i="1"/>
  <c r="H14" i="1" s="1"/>
  <c r="E12" i="1"/>
  <c r="H12" i="1" s="1"/>
  <c r="E10" i="1"/>
  <c r="H10" i="1" s="1"/>
  <c r="E8" i="1"/>
  <c r="H8" i="1" s="1"/>
  <c r="E6" i="1"/>
  <c r="H6" i="1" s="1"/>
  <c r="E4" i="1"/>
  <c r="H4" i="1" s="1"/>
  <c r="F24" i="1"/>
  <c r="F35" i="1"/>
  <c r="F33" i="1"/>
  <c r="F31" i="1"/>
  <c r="F29" i="1"/>
  <c r="F27" i="1"/>
  <c r="F25" i="1"/>
  <c r="F36" i="1"/>
  <c r="F34" i="1"/>
  <c r="F32" i="1"/>
  <c r="F30" i="1"/>
  <c r="F28" i="1"/>
  <c r="I37" i="1"/>
  <c r="F3" i="1"/>
  <c r="I3" i="1" s="1"/>
  <c r="G36" i="1"/>
  <c r="G34" i="1"/>
  <c r="G32" i="1"/>
  <c r="G30" i="1"/>
  <c r="G28" i="1"/>
  <c r="G26" i="1"/>
  <c r="F15" i="1"/>
  <c r="F14" i="1"/>
  <c r="I14" i="1" s="1"/>
  <c r="F13" i="1"/>
  <c r="I13" i="1" s="1"/>
  <c r="F12" i="1"/>
  <c r="I12" i="1" s="1"/>
  <c r="F11" i="1"/>
  <c r="F10" i="1"/>
  <c r="I10" i="1" s="1"/>
  <c r="F9" i="1"/>
  <c r="I9" i="1" s="1"/>
  <c r="F8" i="1"/>
  <c r="I8" i="1" s="1"/>
  <c r="F7" i="1"/>
  <c r="F6" i="1"/>
  <c r="I6" i="1" s="1"/>
  <c r="F5" i="1"/>
  <c r="I5" i="1" s="1"/>
  <c r="F4" i="1"/>
  <c r="I4" i="1" s="1"/>
  <c r="G24" i="1"/>
  <c r="G35" i="1"/>
  <c r="G33" i="1"/>
  <c r="G31" i="1"/>
  <c r="G29" i="1"/>
  <c r="G27" i="1"/>
  <c r="J37" i="1"/>
  <c r="G13" i="1" l="1"/>
  <c r="G9" i="1"/>
  <c r="G5" i="1"/>
  <c r="G6" i="1"/>
  <c r="H16" i="1"/>
  <c r="M17" i="1" s="1"/>
  <c r="G14" i="1"/>
  <c r="G10" i="1"/>
  <c r="F37" i="1"/>
  <c r="G37" i="1"/>
  <c r="I7" i="1"/>
  <c r="G7" i="1"/>
  <c r="I11" i="1"/>
  <c r="G11" i="1"/>
  <c r="I15" i="1"/>
  <c r="G15" i="1"/>
  <c r="G4" i="1"/>
  <c r="G8" i="1"/>
  <c r="G12" i="1"/>
  <c r="G3" i="1"/>
  <c r="G16" i="1" l="1"/>
  <c r="N10" i="1" s="1"/>
  <c r="I16" i="1"/>
  <c r="O17" i="1" s="1"/>
</calcChain>
</file>

<file path=xl/sharedStrings.xml><?xml version="1.0" encoding="utf-8"?>
<sst xmlns="http://schemas.openxmlformats.org/spreadsheetml/2006/main" count="54" uniqueCount="35">
  <si>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</si>
  <si>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</si>
  <si>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</si>
  <si>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</si>
  <si>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</si>
  <si>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</si>
  <si>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</si>
  <si>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</si>
  <si>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</si>
  <si>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</si>
  <si>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</si>
  <si>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</t>
  </si>
  <si>
    <t>O</t>
  </si>
  <si>
    <t>xitilde</t>
  </si>
  <si>
    <t>yitilde</t>
  </si>
  <si>
    <t>xitilde^2</t>
  </si>
  <si>
    <t>Tot.</t>
  </si>
  <si>
    <t>xi*yi</t>
  </si>
  <si>
    <t>TABELLA 7.2</t>
  </si>
  <si>
    <t>TABELLA 7.3</t>
  </si>
  <si>
    <t>yitilde^2</t>
  </si>
  <si>
    <t>xi</t>
  </si>
  <si>
    <t>yi</t>
  </si>
  <si>
    <t>xi^2</t>
  </si>
  <si>
    <t>yi^2</t>
  </si>
  <si>
    <t>Totale</t>
  </si>
  <si>
    <t>Covarianza calcolata tramite la formula</t>
  </si>
  <si>
    <t>n=</t>
  </si>
  <si>
    <t>COV(X,Y)=</t>
  </si>
  <si>
    <t>Covarianza calcolata direttamente tramite la formula COVARIANZA.P</t>
  </si>
  <si>
    <t>Media</t>
  </si>
  <si>
    <t>Covarianza campionaria calacolata tramite la formula COVARIANZA.C</t>
  </si>
  <si>
    <t>Correlazione calcolata tramite la formula</t>
  </si>
  <si>
    <t>rxy=</t>
  </si>
  <si>
    <t>Corerlazione calcolata direttamente tramite la fomura di Excel CORRELAZIONE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</si>
</sst>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3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Diagramma di dispersione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752405949256384E-2"/>
          <c:y val="5.950108006410703E-2"/>
          <c:w val="0.72609623797025369"/>
          <c:h val="0.785725733398369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fld id="{E439F30B-F956-4BA6-87FB-151E82EB7C90}" type="CELLRANGE">
                      <a:rPr lang="en-US"/>
                      <a:pPr/>
                      <a:t>[INTERVALLOCELLE]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29B1-4340-9843-5D35D56DA2F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09707C1-065D-4BAC-94BC-48DB8D188AFE}" type="CELLRANGE">
                      <a:rPr lang="en-US"/>
                      <a:pPr/>
                      <a:t>[INTERVALLOCELLE]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9B1-4340-9843-5D35D56DA2F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12F3753-C150-4DCD-B6EB-11E63BAA6768}" type="CELLRANGE">
                      <a:rPr lang="en-US"/>
                      <a:pPr/>
                      <a:t>[INTERVALLOCELLE]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9B1-4340-9843-5D35D56DA2F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472FE17-E490-43B4-903A-15B861E656A7}" type="CELLRANGE">
                      <a:rPr lang="en-US"/>
                      <a:pPr/>
                      <a:t>[INTERVALLOCELLE]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9B1-4340-9843-5D35D56DA2FF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B23099D-ED2F-4739-A4EF-7181FA12E383}" type="CELLRANGE">
                      <a:rPr lang="en-US"/>
                      <a:pPr/>
                      <a:t>[INTERVALLOCELLE]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9B1-4340-9843-5D35D56DA2FF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A4CB745-96FE-4606-BCCF-0DA87157EC0E}" type="CELLRANGE">
                      <a:rPr lang="en-US"/>
                      <a:pPr/>
                      <a:t>[INTERVALLOCELLE]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9B1-4340-9843-5D35D56DA2FF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F9480E3-FB5E-40A0-B829-DCB88434351A}" type="CELLRANGE">
                      <a:rPr lang="en-US"/>
                      <a:pPr/>
                      <a:t>[INTERVALLOCELLE]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9B1-4340-9843-5D35D56DA2FF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E182B79-D537-496D-84E6-E0C337DB4B4A}" type="CELLRANGE">
                      <a:rPr lang="en-US"/>
                      <a:pPr/>
                      <a:t>[INTERVALLOCELLE]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9B1-4340-9843-5D35D56DA2FF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1FC4C877-72CD-47BE-ABAB-7A0EA5A7B9CE}" type="CELLRANGE">
                      <a:rPr lang="en-US"/>
                      <a:pPr/>
                      <a:t>[INTERVALLOCELLE]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9B1-4340-9843-5D35D56DA2FF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FF65BAB6-1E19-4F3F-BBE0-5C36149A3B28}" type="CELLRANGE">
                      <a:rPr lang="en-US"/>
                      <a:pPr/>
                      <a:t>[INTERVALLOCELLE]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9B1-4340-9843-5D35D56DA2FF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E169D0D8-9820-4396-AFC1-3B767F70F097}" type="CELLRANGE">
                      <a:rPr lang="en-US"/>
                      <a:pPr/>
                      <a:t>[INTERVALLOCELLE]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9B1-4340-9843-5D35D56DA2FF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52B731ED-AFC4-4C7E-8216-B5ED4EF53975}" type="CELLRANGE">
                      <a:rPr lang="en-US"/>
                      <a:pPr/>
                      <a:t>[INTERVALLOCELLE]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9B1-4340-9843-5D35D56DA2FF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22337A67-9FEC-4A1D-A066-95D79AF7CD7E}" type="CELLRANGE">
                      <a:rPr lang="en-US"/>
                      <a:pPr/>
                      <a:t>[INTERVALLOCELLE]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9B1-4340-9843-5D35D56DA2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</c:ext>
            </c:extLst>
          </c:dLbls>
          <c:xVal>
            <c:numRef>
              <c:f>Foglio1!$C$3:$C$15</c:f>
              <c:numCache>
                <c:formatCode>General</c:formatCode>
                <c:ptCount val="13"/>
                <c:pt idx="0">
                  <c:v>1330</c:v>
                </c:pt>
                <c:pt idx="1">
                  <c:v>1225</c:v>
                </c:pt>
                <c:pt idx="2">
                  <c:v>1225</c:v>
                </c:pt>
                <c:pt idx="3">
                  <c:v>1400</c:v>
                </c:pt>
                <c:pt idx="4">
                  <c:v>1575</c:v>
                </c:pt>
                <c:pt idx="5">
                  <c:v>2050</c:v>
                </c:pt>
                <c:pt idx="6">
                  <c:v>1750</c:v>
                </c:pt>
                <c:pt idx="7">
                  <c:v>2240</c:v>
                </c:pt>
                <c:pt idx="8">
                  <c:v>1225</c:v>
                </c:pt>
                <c:pt idx="9">
                  <c:v>1730</c:v>
                </c:pt>
                <c:pt idx="10">
                  <c:v>1470</c:v>
                </c:pt>
                <c:pt idx="11">
                  <c:v>2730</c:v>
                </c:pt>
                <c:pt idx="12">
                  <c:v>1380</c:v>
                </c:pt>
              </c:numCache>
            </c:numRef>
          </c:xVal>
          <c:yVal>
            <c:numRef>
              <c:f>Foglio1!$D$3:$D$15</c:f>
              <c:numCache>
                <c:formatCode>General</c:formatCode>
                <c:ptCount val="13"/>
                <c:pt idx="0">
                  <c:v>120</c:v>
                </c:pt>
                <c:pt idx="1">
                  <c:v>60</c:v>
                </c:pt>
                <c:pt idx="2">
                  <c:v>30</c:v>
                </c:pt>
                <c:pt idx="3">
                  <c:v>60</c:v>
                </c:pt>
                <c:pt idx="4">
                  <c:v>90</c:v>
                </c:pt>
                <c:pt idx="5">
                  <c:v>150</c:v>
                </c:pt>
                <c:pt idx="6">
                  <c:v>140</c:v>
                </c:pt>
                <c:pt idx="7">
                  <c:v>210</c:v>
                </c:pt>
                <c:pt idx="8">
                  <c:v>30</c:v>
                </c:pt>
                <c:pt idx="9">
                  <c:v>100</c:v>
                </c:pt>
                <c:pt idx="10">
                  <c:v>30</c:v>
                </c:pt>
                <c:pt idx="11">
                  <c:v>270</c:v>
                </c:pt>
                <c:pt idx="12">
                  <c:v>260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Foglio1!$B$24:$B$36</c15:f>
                <c15:dlblRangeCache>
                  <c:ptCount val="13"/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  <c:pt idx="8">
                    <c:v>I</c:v>
                  </c:pt>
                  <c:pt idx="9">
                    <c:v>L</c:v>
                  </c:pt>
                  <c:pt idx="10">
                    <c:v>M</c:v>
                  </c:pt>
                  <c:pt idx="11">
                    <c:v>N</c:v>
                  </c:pt>
                  <c:pt idx="12">
                    <c:v>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95B-4564-9A42-B41B33B97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15424"/>
        <c:axId val="142217216"/>
      </c:scatterChart>
      <c:valAx>
        <c:axId val="14221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217216"/>
        <c:crosses val="autoZero"/>
        <c:crossBetween val="midCat"/>
      </c:valAx>
      <c:valAx>
        <c:axId val="142217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2154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33</xdr:row>
      <xdr:rowOff>129540</xdr:rowOff>
    </xdr:from>
    <xdr:to>
      <xdr:col>19</xdr:col>
      <xdr:colOff>190500</xdr:colOff>
      <xdr:row>47</xdr:row>
      <xdr:rowOff>152400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701041</xdr:colOff>
      <xdr:row>3</xdr:row>
      <xdr:rowOff>149940</xdr:rowOff>
    </xdr:from>
    <xdr:to>
      <xdr:col>24</xdr:col>
      <xdr:colOff>244525</xdr:colOff>
      <xdr:row>8</xdr:row>
      <xdr:rowOff>126156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7721" y="698580"/>
          <a:ext cx="8375064" cy="890616"/>
        </a:xfrm>
        <a:prstGeom prst="rect">
          <a:avLst/>
        </a:prstGeom>
      </xdr:spPr>
    </xdr:pic>
    <xdr:clientData/>
  </xdr:twoCellAnchor>
  <xdr:twoCellAnchor editAs="oneCell">
    <xdr:from>
      <xdr:col>10</xdr:col>
      <xdr:colOff>822961</xdr:colOff>
      <xdr:row>10</xdr:row>
      <xdr:rowOff>15979</xdr:rowOff>
    </xdr:from>
    <xdr:to>
      <xdr:col>24</xdr:col>
      <xdr:colOff>549353</xdr:colOff>
      <xdr:row>15</xdr:row>
      <xdr:rowOff>50565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49641" y="1844779"/>
          <a:ext cx="8557972" cy="948986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18</xdr:row>
      <xdr:rowOff>41645</xdr:rowOff>
    </xdr:from>
    <xdr:to>
      <xdr:col>22</xdr:col>
      <xdr:colOff>471411</xdr:colOff>
      <xdr:row>23</xdr:row>
      <xdr:rowOff>7759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33461" y="3333485"/>
          <a:ext cx="7177010" cy="88051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7</xdr:col>
      <xdr:colOff>610875</xdr:colOff>
      <xdr:row>45</xdr:row>
      <xdr:rowOff>171314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7315200"/>
          <a:ext cx="5038095" cy="10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1"/>
  <sheetViews>
    <sheetView tabSelected="1" topLeftCell="A31" workbookViewId="0">
      <selection activeCell="C52" sqref="C52"/>
    </sheetView>
  </sheetViews>
  <sheetFormatPr defaultRowHeight="14.4" x14ac:dyDescent="0.3"/>
  <cols>
    <col min="5" max="5" width="14.21875" customWidth="1"/>
    <col min="6" max="6" width="11.5546875" bestFit="1" customWidth="1"/>
    <col min="7" max="7" width="12.109375" bestFit="1" customWidth="1"/>
    <col min="8" max="8" width="14.21875" customWidth="1"/>
    <col min="9" max="9" width="12.44140625" bestFit="1" customWidth="1"/>
    <col min="10" max="10" width="12.5546875" bestFit="1" customWidth="1"/>
    <col min="11" max="11" width="13.21875" bestFit="1" customWidth="1"/>
  </cols>
  <sheetData>
    <row r="1" spans="2:14" x14ac:dyDescent="0.3">
      <c r="C1" t="s">
        <v>18</v>
      </c>
    </row>
    <row r="2" spans="2:14" x14ac:dyDescent="0.3">
      <c r="C2" t="s">
        <v>21</v>
      </c>
      <c r="D2" t="s">
        <v>22</v>
      </c>
      <c r="E2" t="s">
        <v>13</v>
      </c>
      <c r="F2" t="s">
        <v>14</v>
      </c>
      <c r="G2" t="str">
        <f>E2&amp;"*"&amp;F2</f>
        <v>xitilde*yitilde</v>
      </c>
      <c r="H2" t="str">
        <f>E2&amp;"*"&amp;D2</f>
        <v>xitilde*yi</v>
      </c>
      <c r="I2" t="str">
        <f>C2&amp;"*"&amp;F2</f>
        <v>xi*yitilde</v>
      </c>
    </row>
    <row r="3" spans="2:14" x14ac:dyDescent="0.3">
      <c r="B3" t="s">
        <v>0</v>
      </c>
      <c r="C3">
        <v>1330</v>
      </c>
      <c r="D3">
        <v>120</v>
      </c>
      <c r="E3" s="1">
        <f>(C3-C$17)</f>
        <v>-310.76923076923072</v>
      </c>
      <c r="F3" s="1">
        <f>(D3-D$17)</f>
        <v>0.7692307692307736</v>
      </c>
      <c r="G3" s="1">
        <f t="shared" ref="G3:G15" si="0">E3*F3</f>
        <v>-239.05325443787115</v>
      </c>
      <c r="H3" s="1">
        <f>E3*D3</f>
        <v>-37292.307692307688</v>
      </c>
      <c r="I3" s="1">
        <f>F3*C3</f>
        <v>1023.0769230769289</v>
      </c>
      <c r="K3" t="s">
        <v>26</v>
      </c>
    </row>
    <row r="4" spans="2:14" x14ac:dyDescent="0.3">
      <c r="B4" t="s">
        <v>1</v>
      </c>
      <c r="C4">
        <v>1225</v>
      </c>
      <c r="D4">
        <v>60</v>
      </c>
      <c r="E4" s="1">
        <f>(C4-C$17)</f>
        <v>-415.76923076923072</v>
      </c>
      <c r="F4" s="1">
        <f>(D4-D$17)</f>
        <v>-59.230769230769226</v>
      </c>
      <c r="G4" s="1">
        <f t="shared" si="0"/>
        <v>24626.33136094674</v>
      </c>
      <c r="H4" s="1">
        <f>E4*D4</f>
        <v>-24946.153846153844</v>
      </c>
      <c r="I4" s="1">
        <f>F4*C4</f>
        <v>-72557.692307692298</v>
      </c>
    </row>
    <row r="5" spans="2:14" x14ac:dyDescent="0.3">
      <c r="B5" t="s">
        <v>2</v>
      </c>
      <c r="C5">
        <v>1225</v>
      </c>
      <c r="D5">
        <v>30</v>
      </c>
      <c r="E5" s="1">
        <f>(C5-C$17)</f>
        <v>-415.76923076923072</v>
      </c>
      <c r="F5" s="1">
        <f>(D5-D$17)</f>
        <v>-89.230769230769226</v>
      </c>
      <c r="G5" s="1">
        <f t="shared" si="0"/>
        <v>37099.408284023659</v>
      </c>
      <c r="H5" s="1">
        <f>E5*D5</f>
        <v>-12473.076923076922</v>
      </c>
      <c r="I5" s="1">
        <f>F5*C5</f>
        <v>-109307.6923076923</v>
      </c>
    </row>
    <row r="6" spans="2:14" x14ac:dyDescent="0.3">
      <c r="B6" t="s">
        <v>3</v>
      </c>
      <c r="C6">
        <v>1400</v>
      </c>
      <c r="D6">
        <v>60</v>
      </c>
      <c r="E6" s="1">
        <f>(C6-C$17)</f>
        <v>-240.76923076923072</v>
      </c>
      <c r="F6" s="1">
        <f>(D6-D$17)</f>
        <v>-59.230769230769226</v>
      </c>
      <c r="G6" s="1">
        <f t="shared" si="0"/>
        <v>14260.946745562125</v>
      </c>
      <c r="H6" s="1">
        <f>E6*D6</f>
        <v>-14446.153846153844</v>
      </c>
      <c r="I6" s="1">
        <f>F6*C6</f>
        <v>-82923.076923076922</v>
      </c>
    </row>
    <row r="7" spans="2:14" x14ac:dyDescent="0.3">
      <c r="B7" t="s">
        <v>4</v>
      </c>
      <c r="C7">
        <v>1575</v>
      </c>
      <c r="D7">
        <v>90</v>
      </c>
      <c r="E7" s="1">
        <f>(C7-C$17)</f>
        <v>-65.769230769230717</v>
      </c>
      <c r="F7" s="1">
        <f>(D7-D$17)</f>
        <v>-29.230769230769226</v>
      </c>
      <c r="G7" s="1">
        <f t="shared" si="0"/>
        <v>1922.4852071005898</v>
      </c>
      <c r="H7" s="1">
        <f>E7*D7</f>
        <v>-5919.2307692307641</v>
      </c>
      <c r="I7" s="1">
        <f>F7*C7</f>
        <v>-46038.461538461532</v>
      </c>
    </row>
    <row r="8" spans="2:14" x14ac:dyDescent="0.3">
      <c r="B8" t="s">
        <v>5</v>
      </c>
      <c r="C8">
        <v>2050</v>
      </c>
      <c r="D8">
        <v>150</v>
      </c>
      <c r="E8" s="1">
        <f>(C8-C$17)</f>
        <v>409.23076923076928</v>
      </c>
      <c r="F8" s="1">
        <f>(D8-D$17)</f>
        <v>30.769230769230774</v>
      </c>
      <c r="G8" s="1">
        <f t="shared" si="0"/>
        <v>12591.715976331365</v>
      </c>
      <c r="H8" s="1">
        <f>E8*D8</f>
        <v>61384.61538461539</v>
      </c>
      <c r="I8" s="1">
        <f>F8*C8</f>
        <v>63076.923076923085</v>
      </c>
    </row>
    <row r="9" spans="2:14" x14ac:dyDescent="0.3">
      <c r="B9" t="s">
        <v>6</v>
      </c>
      <c r="C9">
        <v>1750</v>
      </c>
      <c r="D9">
        <v>140</v>
      </c>
      <c r="E9" s="1">
        <f>(C9-C$17)</f>
        <v>109.23076923076928</v>
      </c>
      <c r="F9" s="1">
        <f>(D9-D$17)</f>
        <v>20.769230769230774</v>
      </c>
      <c r="G9" s="1">
        <f t="shared" si="0"/>
        <v>2268.6390532544397</v>
      </c>
      <c r="H9" s="1">
        <f>E9*D9</f>
        <v>15292.307692307699</v>
      </c>
      <c r="I9" s="1">
        <f>F9*C9</f>
        <v>36346.153846153851</v>
      </c>
    </row>
    <row r="10" spans="2:14" x14ac:dyDescent="0.3">
      <c r="B10" t="s">
        <v>7</v>
      </c>
      <c r="C10">
        <v>2240</v>
      </c>
      <c r="D10">
        <v>210</v>
      </c>
      <c r="E10" s="1">
        <f>(C10-C$17)</f>
        <v>599.23076923076928</v>
      </c>
      <c r="F10" s="1">
        <f>(D10-D$17)</f>
        <v>90.769230769230774</v>
      </c>
      <c r="G10" s="1">
        <f t="shared" si="0"/>
        <v>54391.715976331368</v>
      </c>
      <c r="H10" s="1">
        <f>E10*D10</f>
        <v>125838.46153846155</v>
      </c>
      <c r="I10" s="1">
        <f>F10*C10</f>
        <v>203323.07692307694</v>
      </c>
      <c r="L10" t="s">
        <v>28</v>
      </c>
      <c r="N10">
        <f>G16/F18</f>
        <v>25004.437869822486</v>
      </c>
    </row>
    <row r="11" spans="2:14" x14ac:dyDescent="0.3">
      <c r="B11" t="s">
        <v>8</v>
      </c>
      <c r="C11">
        <v>1225</v>
      </c>
      <c r="D11">
        <v>30</v>
      </c>
      <c r="E11" s="1">
        <f>(C11-C$17)</f>
        <v>-415.76923076923072</v>
      </c>
      <c r="F11" s="1">
        <f>(D11-D$17)</f>
        <v>-89.230769230769226</v>
      </c>
      <c r="G11" s="1">
        <f t="shared" si="0"/>
        <v>37099.408284023659</v>
      </c>
      <c r="H11" s="1">
        <f>E11*D11</f>
        <v>-12473.076923076922</v>
      </c>
      <c r="I11" s="1">
        <f>F11*C11</f>
        <v>-109307.6923076923</v>
      </c>
    </row>
    <row r="12" spans="2:14" x14ac:dyDescent="0.3">
      <c r="B12" t="s">
        <v>9</v>
      </c>
      <c r="C12">
        <v>1730</v>
      </c>
      <c r="D12">
        <v>100</v>
      </c>
      <c r="E12" s="1">
        <f>(C12-C$17)</f>
        <v>89.230769230769283</v>
      </c>
      <c r="F12" s="1">
        <f>(D12-D$17)</f>
        <v>-19.230769230769226</v>
      </c>
      <c r="G12" s="1">
        <f t="shared" si="0"/>
        <v>-1715.9763313609474</v>
      </c>
      <c r="H12" s="1">
        <f>E12*D12</f>
        <v>8923.0769230769292</v>
      </c>
      <c r="I12" s="1">
        <f>F12*C12</f>
        <v>-33269.230769230759</v>
      </c>
    </row>
    <row r="13" spans="2:14" x14ac:dyDescent="0.3">
      <c r="B13" t="s">
        <v>10</v>
      </c>
      <c r="C13">
        <v>1470</v>
      </c>
      <c r="D13">
        <v>30</v>
      </c>
      <c r="E13" s="1">
        <f>(C13-C$17)</f>
        <v>-170.76923076923072</v>
      </c>
      <c r="F13" s="1">
        <f>(D13-D$17)</f>
        <v>-89.230769230769226</v>
      </c>
      <c r="G13" s="1">
        <f t="shared" si="0"/>
        <v>15237.869822485201</v>
      </c>
      <c r="H13" s="1">
        <f>E13*D13</f>
        <v>-5123.076923076922</v>
      </c>
      <c r="I13" s="1">
        <f>F13*C13</f>
        <v>-131169.23076923075</v>
      </c>
    </row>
    <row r="14" spans="2:14" x14ac:dyDescent="0.3">
      <c r="B14" t="s">
        <v>11</v>
      </c>
      <c r="C14">
        <v>2730</v>
      </c>
      <c r="D14">
        <v>270</v>
      </c>
      <c r="E14" s="1">
        <f>(C14-C$17)</f>
        <v>1089.2307692307693</v>
      </c>
      <c r="F14" s="1">
        <f>(D14-D$17)</f>
        <v>150.76923076923077</v>
      </c>
      <c r="G14" s="1">
        <f t="shared" si="0"/>
        <v>164222.4852071006</v>
      </c>
      <c r="H14" s="1">
        <f>E14*D14</f>
        <v>294092.30769230769</v>
      </c>
      <c r="I14" s="1">
        <f>F14*C14</f>
        <v>411600</v>
      </c>
    </row>
    <row r="15" spans="2:14" x14ac:dyDescent="0.3">
      <c r="B15" t="s">
        <v>12</v>
      </c>
      <c r="C15">
        <v>1380</v>
      </c>
      <c r="D15">
        <v>260</v>
      </c>
      <c r="E15" s="1">
        <f>(C15-C$17)</f>
        <v>-260.76923076923072</v>
      </c>
      <c r="F15" s="1">
        <f>(D15-D$17)</f>
        <v>140.76923076923077</v>
      </c>
      <c r="G15" s="1">
        <f t="shared" si="0"/>
        <v>-36708.284023668632</v>
      </c>
      <c r="H15" s="1">
        <f>E15*D15</f>
        <v>-67799.999999999985</v>
      </c>
      <c r="I15" s="1">
        <f>F15*C15</f>
        <v>194261.53846153847</v>
      </c>
    </row>
    <row r="16" spans="2:14" x14ac:dyDescent="0.3">
      <c r="B16" t="s">
        <v>25</v>
      </c>
      <c r="C16" s="1">
        <f>SUM(C3:C15)</f>
        <v>21330</v>
      </c>
      <c r="D16" s="1">
        <f>SUM(D3:D15)</f>
        <v>1550</v>
      </c>
      <c r="E16" s="1">
        <v>0</v>
      </c>
      <c r="F16" s="1">
        <v>0</v>
      </c>
      <c r="G16" s="1">
        <f>SUM(G3:G15)</f>
        <v>325057.69230769231</v>
      </c>
      <c r="H16" s="1">
        <f>SUM(H3:H15)</f>
        <v>325057.69230769237</v>
      </c>
      <c r="I16" s="1">
        <f>SUM(I3:I15)</f>
        <v>325057.69230769237</v>
      </c>
    </row>
    <row r="17" spans="2:15" x14ac:dyDescent="0.3">
      <c r="B17" t="s">
        <v>30</v>
      </c>
      <c r="C17">
        <f>AVERAGE(C3:C15)</f>
        <v>1640.7692307692307</v>
      </c>
      <c r="D17">
        <f>AVERAGE(D3:D15)</f>
        <v>119.23076923076923</v>
      </c>
      <c r="L17" t="s">
        <v>28</v>
      </c>
      <c r="M17">
        <f>H16/F18</f>
        <v>25004.43786982249</v>
      </c>
      <c r="O17">
        <f>I16/F18</f>
        <v>25004.43786982249</v>
      </c>
    </row>
    <row r="18" spans="2:15" x14ac:dyDescent="0.3">
      <c r="E18" t="s">
        <v>27</v>
      </c>
      <c r="F18">
        <f>COUNT(C3:C15)</f>
        <v>13</v>
      </c>
    </row>
    <row r="20" spans="2:15" x14ac:dyDescent="0.3">
      <c r="C20" t="s">
        <v>19</v>
      </c>
    </row>
    <row r="23" spans="2:15" x14ac:dyDescent="0.3">
      <c r="C23" t="s">
        <v>21</v>
      </c>
      <c r="D23" t="s">
        <v>22</v>
      </c>
      <c r="E23" t="s">
        <v>17</v>
      </c>
      <c r="F23" t="s">
        <v>15</v>
      </c>
      <c r="G23" t="s">
        <v>20</v>
      </c>
      <c r="H23" t="s">
        <v>17</v>
      </c>
      <c r="I23" t="s">
        <v>23</v>
      </c>
      <c r="J23" t="s">
        <v>24</v>
      </c>
    </row>
    <row r="24" spans="2:15" x14ac:dyDescent="0.3">
      <c r="B24" t="s">
        <v>0</v>
      </c>
      <c r="C24">
        <v>1330</v>
      </c>
      <c r="D24">
        <v>120</v>
      </c>
      <c r="E24">
        <f t="shared" ref="E24:E36" si="1">C24*D24</f>
        <v>159600</v>
      </c>
      <c r="F24" s="1">
        <f>(C24-C$17)^2</f>
        <v>96577.514792899383</v>
      </c>
      <c r="G24" s="1">
        <f>(D24-D$17)^2</f>
        <v>0.59171597633136763</v>
      </c>
      <c r="H24" s="2">
        <f t="shared" ref="H24:H36" si="2">C24*D24</f>
        <v>159600</v>
      </c>
      <c r="I24" s="2">
        <f>C24^2</f>
        <v>1768900</v>
      </c>
      <c r="J24" s="2">
        <f>D24^2</f>
        <v>14400</v>
      </c>
    </row>
    <row r="25" spans="2:15" x14ac:dyDescent="0.3">
      <c r="B25" t="s">
        <v>1</v>
      </c>
      <c r="C25">
        <v>1225</v>
      </c>
      <c r="D25">
        <v>60</v>
      </c>
      <c r="E25">
        <f t="shared" si="1"/>
        <v>73500</v>
      </c>
      <c r="F25" s="1">
        <f>(C25-C$17)^2</f>
        <v>172864.05325443784</v>
      </c>
      <c r="G25" s="1">
        <f>(D25-D$17)^2</f>
        <v>3508.2840236686384</v>
      </c>
      <c r="H25" s="2">
        <f t="shared" si="2"/>
        <v>73500</v>
      </c>
      <c r="I25" s="2">
        <f t="shared" ref="I25:I36" si="3">C25^2</f>
        <v>1500625</v>
      </c>
      <c r="J25" s="2">
        <f t="shared" ref="J25:J36" si="4">D25^2</f>
        <v>3600</v>
      </c>
      <c r="L25" t="s">
        <v>28</v>
      </c>
      <c r="M25">
        <f>E37/F18-C17*D17</f>
        <v>25004.43786982249</v>
      </c>
    </row>
    <row r="26" spans="2:15" x14ac:dyDescent="0.3">
      <c r="B26" t="s">
        <v>2</v>
      </c>
      <c r="C26">
        <v>1225</v>
      </c>
      <c r="D26">
        <v>30</v>
      </c>
      <c r="E26">
        <f t="shared" si="1"/>
        <v>36750</v>
      </c>
      <c r="F26" s="1">
        <f>(C26-C$17)^2</f>
        <v>172864.05325443784</v>
      </c>
      <c r="G26" s="1">
        <f>(D26-D$17)^2</f>
        <v>7962.1301775147922</v>
      </c>
      <c r="H26" s="2">
        <f t="shared" si="2"/>
        <v>36750</v>
      </c>
      <c r="I26" s="2">
        <f t="shared" si="3"/>
        <v>1500625</v>
      </c>
      <c r="J26" s="2">
        <f t="shared" si="4"/>
        <v>900</v>
      </c>
    </row>
    <row r="27" spans="2:15" x14ac:dyDescent="0.3">
      <c r="B27" t="s">
        <v>3</v>
      </c>
      <c r="C27">
        <v>1400</v>
      </c>
      <c r="D27">
        <v>60</v>
      </c>
      <c r="E27">
        <f t="shared" si="1"/>
        <v>84000</v>
      </c>
      <c r="F27" s="1">
        <f>(C27-C$17)^2</f>
        <v>57969.822485207078</v>
      </c>
      <c r="G27" s="1">
        <f>(D27-D$17)^2</f>
        <v>3508.2840236686384</v>
      </c>
      <c r="H27" s="2">
        <f t="shared" si="2"/>
        <v>84000</v>
      </c>
      <c r="I27" s="2">
        <f t="shared" si="3"/>
        <v>1960000</v>
      </c>
      <c r="J27" s="2">
        <f t="shared" si="4"/>
        <v>3600</v>
      </c>
    </row>
    <row r="28" spans="2:15" x14ac:dyDescent="0.3">
      <c r="B28" t="s">
        <v>4</v>
      </c>
      <c r="C28">
        <v>1575</v>
      </c>
      <c r="D28">
        <v>90</v>
      </c>
      <c r="E28">
        <f t="shared" si="1"/>
        <v>141750</v>
      </c>
      <c r="F28" s="1">
        <f>(C28-C$17)^2</f>
        <v>4325.5917159763248</v>
      </c>
      <c r="G28" s="1">
        <f>(D28-D$17)^2</f>
        <v>854.43786982248491</v>
      </c>
      <c r="H28" s="2">
        <f t="shared" si="2"/>
        <v>141750</v>
      </c>
      <c r="I28" s="2">
        <f t="shared" si="3"/>
        <v>2480625</v>
      </c>
      <c r="J28" s="2">
        <f t="shared" si="4"/>
        <v>8100</v>
      </c>
      <c r="L28" t="s">
        <v>29</v>
      </c>
    </row>
    <row r="29" spans="2:15" x14ac:dyDescent="0.3">
      <c r="B29" t="s">
        <v>5</v>
      </c>
      <c r="C29">
        <v>2050</v>
      </c>
      <c r="D29">
        <v>150</v>
      </c>
      <c r="E29">
        <f t="shared" si="1"/>
        <v>307500</v>
      </c>
      <c r="F29" s="1">
        <f>(C29-C$17)^2</f>
        <v>167469.82248520714</v>
      </c>
      <c r="G29" s="1">
        <f>(D29-D$17)^2</f>
        <v>946.74556213017775</v>
      </c>
      <c r="H29" s="2">
        <f t="shared" si="2"/>
        <v>307500</v>
      </c>
      <c r="I29" s="2">
        <f t="shared" si="3"/>
        <v>4202500</v>
      </c>
      <c r="J29" s="2">
        <f t="shared" si="4"/>
        <v>22500</v>
      </c>
      <c r="L29">
        <f>_xlfn.COVARIANCE.P(C3:C15,D3:D15)</f>
        <v>25004.437869822486</v>
      </c>
    </row>
    <row r="30" spans="2:15" x14ac:dyDescent="0.3">
      <c r="B30" t="s">
        <v>6</v>
      </c>
      <c r="C30">
        <v>1750</v>
      </c>
      <c r="D30">
        <v>140</v>
      </c>
      <c r="E30">
        <f t="shared" si="1"/>
        <v>245000</v>
      </c>
      <c r="F30" s="1">
        <f>(C30-C$17)^2</f>
        <v>11931.360946745574</v>
      </c>
      <c r="G30" s="1">
        <f>(D30-D$17)^2</f>
        <v>431.36094674556233</v>
      </c>
      <c r="H30" s="2">
        <f t="shared" si="2"/>
        <v>245000</v>
      </c>
      <c r="I30" s="2">
        <f t="shared" si="3"/>
        <v>3062500</v>
      </c>
      <c r="J30" s="2">
        <f t="shared" si="4"/>
        <v>19600</v>
      </c>
    </row>
    <row r="31" spans="2:15" x14ac:dyDescent="0.3">
      <c r="B31" t="s">
        <v>7</v>
      </c>
      <c r="C31">
        <v>2240</v>
      </c>
      <c r="D31">
        <v>210</v>
      </c>
      <c r="E31">
        <f t="shared" si="1"/>
        <v>470400</v>
      </c>
      <c r="F31" s="1">
        <f>(C31-C$17)^2</f>
        <v>359077.51479289948</v>
      </c>
      <c r="G31" s="1">
        <f>(D31-D$17)^2</f>
        <v>8239.0532544378711</v>
      </c>
      <c r="H31" s="2">
        <f t="shared" si="2"/>
        <v>470400</v>
      </c>
      <c r="I31" s="2">
        <f t="shared" si="3"/>
        <v>5017600</v>
      </c>
      <c r="J31" s="2">
        <f t="shared" si="4"/>
        <v>44100</v>
      </c>
      <c r="L31" t="s">
        <v>31</v>
      </c>
    </row>
    <row r="32" spans="2:15" x14ac:dyDescent="0.3">
      <c r="B32" t="s">
        <v>8</v>
      </c>
      <c r="C32">
        <v>1225</v>
      </c>
      <c r="D32">
        <v>30</v>
      </c>
      <c r="E32">
        <f t="shared" si="1"/>
        <v>36750</v>
      </c>
      <c r="F32" s="1">
        <f>(C32-C$17)^2</f>
        <v>172864.05325443784</v>
      </c>
      <c r="G32" s="1">
        <f>(D32-D$17)^2</f>
        <v>7962.1301775147922</v>
      </c>
      <c r="H32" s="2">
        <f t="shared" si="2"/>
        <v>36750</v>
      </c>
      <c r="I32" s="2">
        <f t="shared" si="3"/>
        <v>1500625</v>
      </c>
      <c r="J32" s="2">
        <f t="shared" si="4"/>
        <v>900</v>
      </c>
      <c r="L32">
        <f>_xlfn.COVARIANCE.S(C3:C15,D3:D15)</f>
        <v>27088.141025641027</v>
      </c>
    </row>
    <row r="33" spans="2:11" x14ac:dyDescent="0.3">
      <c r="B33" t="s">
        <v>9</v>
      </c>
      <c r="C33">
        <v>1730</v>
      </c>
      <c r="D33">
        <v>100</v>
      </c>
      <c r="E33">
        <f t="shared" si="1"/>
        <v>173000</v>
      </c>
      <c r="F33" s="1">
        <f>(C33-C$17)^2</f>
        <v>7962.1301775148022</v>
      </c>
      <c r="G33" s="1">
        <f>(D33-D$17)^2</f>
        <v>369.82248520710044</v>
      </c>
      <c r="H33" s="2">
        <f t="shared" si="2"/>
        <v>173000</v>
      </c>
      <c r="I33" s="2">
        <f t="shared" si="3"/>
        <v>2992900</v>
      </c>
      <c r="J33" s="2">
        <f t="shared" si="4"/>
        <v>10000</v>
      </c>
    </row>
    <row r="34" spans="2:11" x14ac:dyDescent="0.3">
      <c r="B34" t="s">
        <v>10</v>
      </c>
      <c r="C34">
        <v>1470</v>
      </c>
      <c r="D34">
        <v>30</v>
      </c>
      <c r="E34">
        <f t="shared" si="1"/>
        <v>44100</v>
      </c>
      <c r="F34" s="1">
        <f>(C34-C$17)^2</f>
        <v>29162.130177514777</v>
      </c>
      <c r="G34" s="1">
        <f>(D34-D$17)^2</f>
        <v>7962.1301775147922</v>
      </c>
      <c r="H34" s="2">
        <f t="shared" si="2"/>
        <v>44100</v>
      </c>
      <c r="I34" s="2">
        <f t="shared" si="3"/>
        <v>2160900</v>
      </c>
      <c r="J34" s="2">
        <f t="shared" si="4"/>
        <v>900</v>
      </c>
    </row>
    <row r="35" spans="2:11" x14ac:dyDescent="0.3">
      <c r="B35" t="s">
        <v>11</v>
      </c>
      <c r="C35">
        <v>2730</v>
      </c>
      <c r="D35">
        <v>270</v>
      </c>
      <c r="E35">
        <f t="shared" si="1"/>
        <v>737100</v>
      </c>
      <c r="F35" s="1">
        <f>(C35-C$17)^2</f>
        <v>1186423.6686390534</v>
      </c>
      <c r="G35" s="1">
        <f>(D35-D$17)^2</f>
        <v>22731.360946745564</v>
      </c>
      <c r="H35" s="2">
        <f t="shared" si="2"/>
        <v>737100</v>
      </c>
      <c r="I35" s="2">
        <f t="shared" si="3"/>
        <v>7452900</v>
      </c>
      <c r="J35" s="2">
        <f t="shared" si="4"/>
        <v>72900</v>
      </c>
    </row>
    <row r="36" spans="2:11" x14ac:dyDescent="0.3">
      <c r="B36" t="s">
        <v>12</v>
      </c>
      <c r="C36">
        <v>1380</v>
      </c>
      <c r="D36">
        <v>260</v>
      </c>
      <c r="E36">
        <f t="shared" si="1"/>
        <v>358800</v>
      </c>
      <c r="F36" s="1">
        <f>(C36-C$17)^2</f>
        <v>68000.591715976305</v>
      </c>
      <c r="G36" s="1">
        <f>(D36-D$17)^2</f>
        <v>19815.976331360947</v>
      </c>
      <c r="H36" s="2">
        <f t="shared" si="2"/>
        <v>358800</v>
      </c>
      <c r="I36" s="2">
        <f t="shared" si="3"/>
        <v>1904400</v>
      </c>
      <c r="J36" s="2">
        <f t="shared" si="4"/>
        <v>67600</v>
      </c>
    </row>
    <row r="37" spans="2:11" x14ac:dyDescent="0.3">
      <c r="B37" t="s">
        <v>16</v>
      </c>
      <c r="C37" s="1">
        <f t="shared" ref="C37:J37" si="5">SUM(C24:C36)</f>
        <v>21330</v>
      </c>
      <c r="D37" s="1">
        <f t="shared" si="5"/>
        <v>1550</v>
      </c>
      <c r="E37" s="1">
        <f t="shared" si="5"/>
        <v>2868250</v>
      </c>
      <c r="F37" s="1">
        <f t="shared" si="5"/>
        <v>2507492.3076923075</v>
      </c>
      <c r="G37" s="1">
        <f t="shared" si="5"/>
        <v>84292.307692307688</v>
      </c>
      <c r="H37" s="2">
        <f t="shared" si="5"/>
        <v>2868250</v>
      </c>
      <c r="I37" s="2">
        <f t="shared" si="5"/>
        <v>37505100</v>
      </c>
      <c r="J37" s="2">
        <f t="shared" si="5"/>
        <v>269100</v>
      </c>
    </row>
    <row r="38" spans="2:11" x14ac:dyDescent="0.3">
      <c r="J38" s="2"/>
    </row>
    <row r="39" spans="2:11" x14ac:dyDescent="0.3">
      <c r="K39" s="2"/>
    </row>
    <row r="40" spans="2:11" x14ac:dyDescent="0.3">
      <c r="B40" t="s">
        <v>32</v>
      </c>
      <c r="K40" s="2"/>
    </row>
    <row r="41" spans="2:11" x14ac:dyDescent="0.3">
      <c r="K41" s="2"/>
    </row>
    <row r="42" spans="2:11" x14ac:dyDescent="0.3">
      <c r="K42" s="2"/>
    </row>
    <row r="43" spans="2:11" x14ac:dyDescent="0.3">
      <c r="K43" s="2"/>
    </row>
    <row r="44" spans="2:11" x14ac:dyDescent="0.3">
      <c r="K44" s="2"/>
    </row>
    <row r="45" spans="2:11" x14ac:dyDescent="0.3">
      <c r="K45" s="2"/>
    </row>
    <row r="46" spans="2:11" x14ac:dyDescent="0.3">
      <c r="K46" s="2"/>
    </row>
    <row r="47" spans="2:11" x14ac:dyDescent="0.3">
      <c r="K47" s="2"/>
    </row>
    <row r="48" spans="2:11" x14ac:dyDescent="0.3">
      <c r="B48" t="s">
        <v>33</v>
      </c>
      <c r="C48">
        <f>G16/SQRT(F37*G37)</f>
        <v>0.7070443745345899</v>
      </c>
      <c r="K48" s="2"/>
    </row>
    <row r="49" spans="2:11" x14ac:dyDescent="0.3">
      <c r="K49" s="2"/>
    </row>
    <row r="50" spans="2:11" x14ac:dyDescent="0.3">
      <c r="B50" t="s">
        <v>34</v>
      </c>
    </row>
    <row r="51" spans="2:11" x14ac:dyDescent="0.3">
      <c r="B51" t="s">
        <v>33</v>
      </c>
      <c r="C51">
        <f>CORREL(C3:C15,D3:D15)</f>
        <v>0.7070443745345899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Riani</dc:creator>
  <cp:lastModifiedBy>Mriani</cp:lastModifiedBy>
  <dcterms:created xsi:type="dcterms:W3CDTF">2010-01-01T14:45:20Z</dcterms:created>
  <dcterms:modified xsi:type="dcterms:W3CDTF">2019-03-12T12:04:00Z</dcterms:modified>
</cp:coreProperties>
</file>